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77\Desktop\"/>
    </mc:Choice>
  </mc:AlternateContent>
  <bookViews>
    <workbookView minimized="1" xWindow="1200" yWindow="5535" windowWidth="8805" windowHeight="1275" activeTab="1"/>
  </bookViews>
  <sheets>
    <sheet name="seisuga 31.01.2021" sheetId="125" r:id="rId1"/>
    <sheet name="seisuga 28.02.2021" sheetId="126" r:id="rId2"/>
  </sheets>
  <definedNames>
    <definedName name="_xlnm._FilterDatabase" localSheetId="1" hidden="1">'seisuga 28.02.2021'!$A$192:$XBD$1293</definedName>
    <definedName name="_xlnm._FilterDatabase" localSheetId="0" hidden="1">'seisuga 31.01.2021'!$A$190:$XBD$1262</definedName>
  </definedNames>
  <calcPr calcId="152511"/>
</workbook>
</file>

<file path=xl/calcChain.xml><?xml version="1.0" encoding="utf-8"?>
<calcChain xmlns="http://schemas.openxmlformats.org/spreadsheetml/2006/main">
  <c r="F165" i="126" l="1"/>
  <c r="E165" i="126"/>
  <c r="D165" i="126"/>
  <c r="E166" i="126"/>
  <c r="E154" i="126"/>
  <c r="F1290" i="126" l="1"/>
  <c r="E1289" i="126"/>
  <c r="D1289" i="126"/>
  <c r="F1289" i="126" s="1"/>
  <c r="E1263" i="126"/>
  <c r="D1263" i="126"/>
  <c r="F1264" i="126"/>
  <c r="D969" i="126"/>
  <c r="E969" i="126"/>
  <c r="F946" i="126" l="1"/>
  <c r="D923" i="126" l="1"/>
  <c r="D922" i="126" s="1"/>
  <c r="F924" i="126"/>
  <c r="F925" i="126"/>
  <c r="E923" i="126"/>
  <c r="E922" i="126" s="1"/>
  <c r="E926" i="126" s="1"/>
  <c r="D921" i="126" l="1"/>
  <c r="D926" i="126"/>
  <c r="F926" i="126"/>
  <c r="F922" i="126"/>
  <c r="E921" i="126"/>
  <c r="F921" i="126" s="1"/>
  <c r="F923" i="126"/>
  <c r="F841" i="126" l="1"/>
  <c r="E840" i="126"/>
  <c r="D840" i="126"/>
  <c r="F840" i="126" s="1"/>
  <c r="F838" i="126"/>
  <c r="F821" i="126"/>
  <c r="E820" i="126"/>
  <c r="D820" i="126"/>
  <c r="F820" i="126" s="1"/>
  <c r="F811" i="126"/>
  <c r="E810" i="126"/>
  <c r="D810" i="126"/>
  <c r="F800" i="126"/>
  <c r="E799" i="126"/>
  <c r="D799" i="126"/>
  <c r="F790" i="126"/>
  <c r="E789" i="126"/>
  <c r="D789" i="126"/>
  <c r="F810" i="126" l="1"/>
  <c r="F789" i="126"/>
  <c r="F799" i="126"/>
  <c r="F768" i="126" l="1"/>
  <c r="E767" i="126"/>
  <c r="D767" i="126"/>
  <c r="F767" i="126" s="1"/>
  <c r="F746" i="126"/>
  <c r="E745" i="126"/>
  <c r="D745" i="126"/>
  <c r="E655" i="126"/>
  <c r="D655" i="126"/>
  <c r="F658" i="126"/>
  <c r="E309" i="126"/>
  <c r="E254" i="126"/>
  <c r="D254" i="126"/>
  <c r="F261" i="126"/>
  <c r="F745" i="126" l="1"/>
  <c r="E103" i="126"/>
  <c r="E171" i="126"/>
  <c r="D171" i="126"/>
  <c r="F131" i="126" l="1"/>
  <c r="E84" i="126"/>
  <c r="F88" i="126"/>
  <c r="G1293" i="126" l="1"/>
  <c r="F1293" i="126"/>
  <c r="E1292" i="126"/>
  <c r="D1292" i="126"/>
  <c r="D1291" i="126" s="1"/>
  <c r="G1288" i="126"/>
  <c r="F1288" i="126"/>
  <c r="G1287" i="126"/>
  <c r="F1287" i="126"/>
  <c r="E1286" i="126"/>
  <c r="D1286" i="126"/>
  <c r="G1284" i="126"/>
  <c r="F1284" i="126"/>
  <c r="E1283" i="126"/>
  <c r="D1283" i="126"/>
  <c r="G1281" i="126"/>
  <c r="F1281" i="126"/>
  <c r="E1280" i="126"/>
  <c r="D1280" i="126"/>
  <c r="F1278" i="126"/>
  <c r="G1277" i="126"/>
  <c r="F1277" i="126"/>
  <c r="E1276" i="126"/>
  <c r="D1276" i="126"/>
  <c r="D1275" i="126" s="1"/>
  <c r="G1273" i="126"/>
  <c r="F1273" i="126"/>
  <c r="E1272" i="126"/>
  <c r="D1272" i="126"/>
  <c r="G1271" i="126"/>
  <c r="F1271" i="126"/>
  <c r="E1270" i="126"/>
  <c r="E1269" i="126" s="1"/>
  <c r="D1270" i="126"/>
  <c r="G1268" i="126"/>
  <c r="F1268" i="126"/>
  <c r="E1267" i="126"/>
  <c r="D1267" i="126"/>
  <c r="G1266" i="126"/>
  <c r="F1266" i="126"/>
  <c r="G1265" i="126"/>
  <c r="F1265" i="126"/>
  <c r="G1263" i="126"/>
  <c r="G1260" i="126"/>
  <c r="F1260" i="126"/>
  <c r="E1259" i="126"/>
  <c r="E1258" i="126" s="1"/>
  <c r="D1259" i="126"/>
  <c r="F1259" i="126" s="1"/>
  <c r="G1257" i="126"/>
  <c r="F1257" i="126"/>
  <c r="G1256" i="126"/>
  <c r="F1256" i="126"/>
  <c r="E1255" i="126"/>
  <c r="D1255" i="126"/>
  <c r="G1254" i="126"/>
  <c r="F1254" i="126"/>
  <c r="G1253" i="126"/>
  <c r="F1253" i="126"/>
  <c r="E1252" i="126"/>
  <c r="D1252" i="126"/>
  <c r="D1251" i="126" s="1"/>
  <c r="D1250" i="126" s="1"/>
  <c r="G1249" i="126"/>
  <c r="F1249" i="126"/>
  <c r="G1248" i="126"/>
  <c r="F1248" i="126"/>
  <c r="F1247" i="126"/>
  <c r="G1246" i="126"/>
  <c r="F1246" i="126"/>
  <c r="G1245" i="126"/>
  <c r="F1245" i="126"/>
  <c r="G1244" i="126"/>
  <c r="F1244" i="126"/>
  <c r="E1243" i="126"/>
  <c r="D1243" i="126"/>
  <c r="G1242" i="126"/>
  <c r="F1242" i="126"/>
  <c r="G1241" i="126"/>
  <c r="F1241" i="126"/>
  <c r="E1240" i="126"/>
  <c r="E1239" i="126" s="1"/>
  <c r="D1240" i="126"/>
  <c r="G1238" i="126"/>
  <c r="F1238" i="126"/>
  <c r="G1237" i="126"/>
  <c r="F1237" i="126"/>
  <c r="E1236" i="126"/>
  <c r="D1236" i="126"/>
  <c r="G1233" i="126"/>
  <c r="F1233" i="126"/>
  <c r="E1232" i="126"/>
  <c r="D1232" i="126"/>
  <c r="G1231" i="126"/>
  <c r="F1231" i="126"/>
  <c r="E1230" i="126"/>
  <c r="E1229" i="126" s="1"/>
  <c r="D1230" i="126"/>
  <c r="G1228" i="126"/>
  <c r="F1228" i="126"/>
  <c r="G1227" i="126"/>
  <c r="F1227" i="126"/>
  <c r="G1226" i="126"/>
  <c r="F1226" i="126"/>
  <c r="G1225" i="126"/>
  <c r="F1225" i="126"/>
  <c r="G1224" i="126"/>
  <c r="F1224" i="126"/>
  <c r="E1223" i="126"/>
  <c r="D1223" i="126"/>
  <c r="G1222" i="126"/>
  <c r="F1222" i="126"/>
  <c r="G1221" i="126"/>
  <c r="F1221" i="126"/>
  <c r="E1220" i="126"/>
  <c r="D1220" i="126"/>
  <c r="D1219" i="126"/>
  <c r="G1217" i="126"/>
  <c r="F1217" i="126"/>
  <c r="G1216" i="126"/>
  <c r="F1216" i="126"/>
  <c r="G1215" i="126"/>
  <c r="F1215" i="126"/>
  <c r="G1214" i="126"/>
  <c r="F1214" i="126"/>
  <c r="G1213" i="126"/>
  <c r="F1213" i="126"/>
  <c r="G1212" i="126"/>
  <c r="F1212" i="126"/>
  <c r="G1211" i="126"/>
  <c r="F1211" i="126"/>
  <c r="E1210" i="126"/>
  <c r="D1210" i="126"/>
  <c r="G1209" i="126"/>
  <c r="F1209" i="126"/>
  <c r="G1208" i="126"/>
  <c r="F1208" i="126"/>
  <c r="E1207" i="126"/>
  <c r="D1207" i="126"/>
  <c r="G1205" i="126"/>
  <c r="F1205" i="126"/>
  <c r="E1204" i="126"/>
  <c r="D1204" i="126"/>
  <c r="G1201" i="126"/>
  <c r="F1201" i="126"/>
  <c r="E1200" i="126"/>
  <c r="E1199" i="126" s="1"/>
  <c r="D1200" i="126"/>
  <c r="G1198" i="126"/>
  <c r="F1198" i="126"/>
  <c r="G1197" i="126"/>
  <c r="F1197" i="126"/>
  <c r="G1196" i="126"/>
  <c r="F1196" i="126"/>
  <c r="G1195" i="126"/>
  <c r="F1195" i="126"/>
  <c r="G1194" i="126"/>
  <c r="F1194" i="126"/>
  <c r="G1193" i="126"/>
  <c r="F1193" i="126"/>
  <c r="G1192" i="126"/>
  <c r="F1192" i="126"/>
  <c r="G1191" i="126"/>
  <c r="F1191" i="126"/>
  <c r="G1190" i="126"/>
  <c r="F1190" i="126"/>
  <c r="E1189" i="126"/>
  <c r="D1189" i="126"/>
  <c r="G1188" i="126"/>
  <c r="F1188" i="126"/>
  <c r="G1187" i="126"/>
  <c r="F1187" i="126"/>
  <c r="E1186" i="126"/>
  <c r="E1185" i="126" s="1"/>
  <c r="D1186" i="126"/>
  <c r="D1185" i="126" s="1"/>
  <c r="G1183" i="126"/>
  <c r="F1183" i="126"/>
  <c r="E1182" i="126"/>
  <c r="E1181" i="126" s="1"/>
  <c r="D1182" i="126"/>
  <c r="F1182" i="126" s="1"/>
  <c r="G1179" i="126"/>
  <c r="F1179" i="126"/>
  <c r="E1178" i="126"/>
  <c r="D1178" i="126"/>
  <c r="D1177" i="126" s="1"/>
  <c r="G1176" i="126"/>
  <c r="F1176" i="126"/>
  <c r="E1175" i="126"/>
  <c r="D1175" i="126"/>
  <c r="G1174" i="126"/>
  <c r="F1174" i="126"/>
  <c r="G1173" i="126"/>
  <c r="F1173" i="126"/>
  <c r="E1172" i="126"/>
  <c r="D1172" i="126"/>
  <c r="G1168" i="126"/>
  <c r="F1168" i="126"/>
  <c r="E1167" i="126"/>
  <c r="D1167" i="126"/>
  <c r="G1166" i="126"/>
  <c r="F1166" i="126"/>
  <c r="G1165" i="126"/>
  <c r="F1165" i="126"/>
  <c r="G1164" i="126"/>
  <c r="F1164" i="126"/>
  <c r="G1163" i="126"/>
  <c r="F1163" i="126"/>
  <c r="G1162" i="126"/>
  <c r="F1162" i="126"/>
  <c r="E1161" i="126"/>
  <c r="E1160" i="126" s="1"/>
  <c r="D1161" i="126"/>
  <c r="G1159" i="126"/>
  <c r="F1159" i="126"/>
  <c r="G1158" i="126"/>
  <c r="F1158" i="126"/>
  <c r="E1157" i="126"/>
  <c r="D1157" i="126"/>
  <c r="G1156" i="126"/>
  <c r="F1156" i="126"/>
  <c r="G1155" i="126"/>
  <c r="F1155" i="126"/>
  <c r="G1154" i="126"/>
  <c r="F1154" i="126"/>
  <c r="E1153" i="126"/>
  <c r="D1153" i="126"/>
  <c r="G1151" i="126"/>
  <c r="F1151" i="126"/>
  <c r="G1150" i="126"/>
  <c r="F1150" i="126"/>
  <c r="G1149" i="126"/>
  <c r="F1149" i="126"/>
  <c r="G1148" i="126"/>
  <c r="F1148" i="126"/>
  <c r="G1147" i="126"/>
  <c r="F1147" i="126"/>
  <c r="G1146" i="126"/>
  <c r="F1146" i="126"/>
  <c r="G1145" i="126"/>
  <c r="F1145" i="126"/>
  <c r="G1144" i="126"/>
  <c r="F1144" i="126"/>
  <c r="E1143" i="126"/>
  <c r="D1143" i="126"/>
  <c r="G1142" i="126"/>
  <c r="F1142" i="126"/>
  <c r="G1141" i="126"/>
  <c r="F1141" i="126"/>
  <c r="G1140" i="126"/>
  <c r="F1140" i="126"/>
  <c r="E1139" i="126"/>
  <c r="E1138" i="126" s="1"/>
  <c r="E1137" i="126" s="1"/>
  <c r="D1139" i="126"/>
  <c r="D1138" i="126" s="1"/>
  <c r="G1136" i="126"/>
  <c r="F1136" i="126"/>
  <c r="E1135" i="126"/>
  <c r="E1134" i="126" s="1"/>
  <c r="D1135" i="126"/>
  <c r="G1133" i="126"/>
  <c r="F1133" i="126"/>
  <c r="G1132" i="126"/>
  <c r="F1132" i="126"/>
  <c r="E1131" i="126"/>
  <c r="D1131" i="126"/>
  <c r="G1130" i="126"/>
  <c r="F1130" i="126"/>
  <c r="G1129" i="126"/>
  <c r="F1129" i="126"/>
  <c r="E1128" i="126"/>
  <c r="E1127" i="126" s="1"/>
  <c r="D1128" i="126"/>
  <c r="G1125" i="126"/>
  <c r="F1125" i="126"/>
  <c r="E1124" i="126"/>
  <c r="D1124" i="126"/>
  <c r="D1123" i="126" s="1"/>
  <c r="G1122" i="126"/>
  <c r="F1122" i="126"/>
  <c r="G1121" i="126"/>
  <c r="F1121" i="126"/>
  <c r="G1120" i="126"/>
  <c r="F1120" i="126"/>
  <c r="G1119" i="126"/>
  <c r="F1119" i="126"/>
  <c r="E1118" i="126"/>
  <c r="D1118" i="126"/>
  <c r="G1117" i="126"/>
  <c r="F1117" i="126"/>
  <c r="G1116" i="126"/>
  <c r="F1116" i="126"/>
  <c r="G1115" i="126"/>
  <c r="F1115" i="126"/>
  <c r="E1114" i="126"/>
  <c r="E1113" i="126" s="1"/>
  <c r="D1114" i="126"/>
  <c r="G1111" i="126"/>
  <c r="F1111" i="126"/>
  <c r="G1110" i="126"/>
  <c r="F1110" i="126"/>
  <c r="G1109" i="126"/>
  <c r="F1109" i="126"/>
  <c r="G1108" i="126"/>
  <c r="F1108" i="126"/>
  <c r="E1107" i="126"/>
  <c r="D1107" i="126"/>
  <c r="G1106" i="126"/>
  <c r="F1106" i="126"/>
  <c r="G1105" i="126"/>
  <c r="F1105" i="126"/>
  <c r="E1104" i="126"/>
  <c r="E1103" i="126" s="1"/>
  <c r="D1104" i="126"/>
  <c r="G1101" i="126"/>
  <c r="F1101" i="126"/>
  <c r="E1100" i="126"/>
  <c r="E1099" i="126" s="1"/>
  <c r="D1100" i="126"/>
  <c r="G1098" i="126"/>
  <c r="F1098" i="126"/>
  <c r="G1097" i="126"/>
  <c r="F1097" i="126"/>
  <c r="E1096" i="126"/>
  <c r="E1095" i="126" s="1"/>
  <c r="D1096" i="126"/>
  <c r="G1094" i="126"/>
  <c r="F1094" i="126"/>
  <c r="G1093" i="126"/>
  <c r="F1093" i="126"/>
  <c r="E1092" i="126"/>
  <c r="E1091" i="126" s="1"/>
  <c r="D1092" i="126"/>
  <c r="G1089" i="126"/>
  <c r="F1089" i="126"/>
  <c r="E1088" i="126"/>
  <c r="D1088" i="126"/>
  <c r="G1087" i="126"/>
  <c r="F1087" i="126"/>
  <c r="E1086" i="126"/>
  <c r="D1086" i="126"/>
  <c r="G1084" i="126"/>
  <c r="F1084" i="126"/>
  <c r="E1083" i="126"/>
  <c r="D1083" i="126"/>
  <c r="G1082" i="126"/>
  <c r="F1082" i="126"/>
  <c r="G1081" i="126"/>
  <c r="F1081" i="126"/>
  <c r="E1080" i="126"/>
  <c r="D1080" i="126"/>
  <c r="D1079" i="126" s="1"/>
  <c r="G1077" i="126"/>
  <c r="F1077" i="126"/>
  <c r="G1076" i="126"/>
  <c r="F1076" i="126"/>
  <c r="G1075" i="126"/>
  <c r="F1075" i="126"/>
  <c r="E1074" i="126"/>
  <c r="D1074" i="126"/>
  <c r="G1073" i="126"/>
  <c r="F1073" i="126"/>
  <c r="G1072" i="126"/>
  <c r="F1072" i="126"/>
  <c r="E1071" i="126"/>
  <c r="D1071" i="126"/>
  <c r="G1068" i="126"/>
  <c r="F1068" i="126"/>
  <c r="G1067" i="126"/>
  <c r="F1067" i="126"/>
  <c r="E1066" i="126"/>
  <c r="E1065" i="126" s="1"/>
  <c r="E1064" i="126" s="1"/>
  <c r="D1066" i="126"/>
  <c r="G1063" i="126"/>
  <c r="F1063" i="126"/>
  <c r="G1062" i="126"/>
  <c r="F1062" i="126"/>
  <c r="E1061" i="126"/>
  <c r="D1061" i="126"/>
  <c r="D1056" i="126" s="1"/>
  <c r="F1060" i="126"/>
  <c r="F1059" i="126"/>
  <c r="E1058" i="126"/>
  <c r="E1057" i="126" s="1"/>
  <c r="D1058" i="126"/>
  <c r="D1057" i="126" s="1"/>
  <c r="G1055" i="126"/>
  <c r="F1055" i="126"/>
  <c r="G1054" i="126"/>
  <c r="F1054" i="126"/>
  <c r="E1053" i="126"/>
  <c r="D1053" i="126"/>
  <c r="G1052" i="126"/>
  <c r="F1052" i="126"/>
  <c r="G1051" i="126"/>
  <c r="F1051" i="126"/>
  <c r="E1050" i="126"/>
  <c r="E1049" i="126" s="1"/>
  <c r="E1048" i="126" s="1"/>
  <c r="D1050" i="126"/>
  <c r="G1047" i="126"/>
  <c r="F1047" i="126"/>
  <c r="G1046" i="126"/>
  <c r="F1046" i="126"/>
  <c r="E1045" i="126"/>
  <c r="E1044" i="126" s="1"/>
  <c r="D1045" i="126"/>
  <c r="G1043" i="126"/>
  <c r="F1043" i="126"/>
  <c r="G1042" i="126"/>
  <c r="F1042" i="126"/>
  <c r="G1041" i="126"/>
  <c r="F1041" i="126"/>
  <c r="E1040" i="126"/>
  <c r="D1040" i="126"/>
  <c r="D1039" i="126" s="1"/>
  <c r="E1039" i="126"/>
  <c r="G1038" i="126"/>
  <c r="F1038" i="126"/>
  <c r="G1037" i="126"/>
  <c r="F1037" i="126"/>
  <c r="G1036" i="126"/>
  <c r="F1036" i="126"/>
  <c r="G1035" i="126"/>
  <c r="F1035" i="126"/>
  <c r="E1034" i="126"/>
  <c r="D1034" i="126"/>
  <c r="G1033" i="126"/>
  <c r="F1033" i="126"/>
  <c r="G1032" i="126"/>
  <c r="F1032" i="126"/>
  <c r="E1031" i="126"/>
  <c r="D1031" i="126"/>
  <c r="G1028" i="126"/>
  <c r="F1028" i="126"/>
  <c r="G1027" i="126"/>
  <c r="F1027" i="126"/>
  <c r="G1026" i="126"/>
  <c r="F1026" i="126"/>
  <c r="G1025" i="126"/>
  <c r="F1025" i="126"/>
  <c r="E1024" i="126"/>
  <c r="D1024" i="126"/>
  <c r="G1023" i="126"/>
  <c r="F1023" i="126"/>
  <c r="G1022" i="126"/>
  <c r="F1022" i="126"/>
  <c r="E1021" i="126"/>
  <c r="E1020" i="126" s="1"/>
  <c r="D1021" i="126"/>
  <c r="G1018" i="126"/>
  <c r="F1018" i="126"/>
  <c r="E1017" i="126"/>
  <c r="D1017" i="126"/>
  <c r="G1016" i="126"/>
  <c r="F1016" i="126"/>
  <c r="G1015" i="126"/>
  <c r="F1015" i="126"/>
  <c r="G1014" i="126"/>
  <c r="F1014" i="126"/>
  <c r="G1013" i="126"/>
  <c r="F1013" i="126"/>
  <c r="G1012" i="126"/>
  <c r="F1012" i="126"/>
  <c r="G1011" i="126"/>
  <c r="F1011" i="126"/>
  <c r="G1010" i="126"/>
  <c r="F1010" i="126"/>
  <c r="G1009" i="126"/>
  <c r="F1009" i="126"/>
  <c r="G1008" i="126"/>
  <c r="F1008" i="126"/>
  <c r="E1007" i="126"/>
  <c r="D1007" i="126"/>
  <c r="G1006" i="126"/>
  <c r="F1006" i="126"/>
  <c r="E1005" i="126"/>
  <c r="D1005" i="126"/>
  <c r="G1003" i="126"/>
  <c r="F1003" i="126"/>
  <c r="G1002" i="126"/>
  <c r="F1002" i="126"/>
  <c r="G1001" i="126"/>
  <c r="F1001" i="126"/>
  <c r="G1000" i="126"/>
  <c r="F1000" i="126"/>
  <c r="G999" i="126"/>
  <c r="F999" i="126"/>
  <c r="G998" i="126"/>
  <c r="F998" i="126"/>
  <c r="G997" i="126"/>
  <c r="F997" i="126"/>
  <c r="G996" i="126"/>
  <c r="F996" i="126"/>
  <c r="G995" i="126"/>
  <c r="F995" i="126"/>
  <c r="G994" i="126"/>
  <c r="F994" i="126"/>
  <c r="G993" i="126"/>
  <c r="F993" i="126"/>
  <c r="E992" i="126"/>
  <c r="D992" i="126"/>
  <c r="G991" i="126"/>
  <c r="F991" i="126"/>
  <c r="G990" i="126"/>
  <c r="F990" i="126"/>
  <c r="G989" i="126"/>
  <c r="F989" i="126"/>
  <c r="E988" i="126"/>
  <c r="E987" i="126" s="1"/>
  <c r="D988" i="126"/>
  <c r="D987" i="126" s="1"/>
  <c r="G986" i="126"/>
  <c r="F986" i="126"/>
  <c r="G983" i="126"/>
  <c r="F983" i="126"/>
  <c r="G982" i="126"/>
  <c r="F982" i="126"/>
  <c r="E981" i="126"/>
  <c r="E980" i="126" s="1"/>
  <c r="E979" i="126" s="1"/>
  <c r="D981" i="126"/>
  <c r="G978" i="126"/>
  <c r="F978" i="126"/>
  <c r="E977" i="126"/>
  <c r="E976" i="126" s="1"/>
  <c r="D977" i="126"/>
  <c r="D976" i="126" s="1"/>
  <c r="F975" i="126"/>
  <c r="E974" i="126"/>
  <c r="E973" i="126" s="1"/>
  <c r="E972" i="126" s="1"/>
  <c r="D974" i="126"/>
  <c r="F971" i="126"/>
  <c r="E968" i="126"/>
  <c r="G967" i="126"/>
  <c r="F967" i="126"/>
  <c r="G966" i="126"/>
  <c r="F966" i="126"/>
  <c r="G965" i="126"/>
  <c r="F965" i="126"/>
  <c r="G964" i="126"/>
  <c r="F964" i="126"/>
  <c r="G963" i="126"/>
  <c r="F963" i="126"/>
  <c r="G962" i="126"/>
  <c r="F962" i="126"/>
  <c r="G961" i="126"/>
  <c r="F961" i="126"/>
  <c r="G960" i="126"/>
  <c r="F960" i="126"/>
  <c r="G959" i="126"/>
  <c r="F959" i="126"/>
  <c r="G958" i="126"/>
  <c r="F958" i="126"/>
  <c r="G957" i="126"/>
  <c r="F957" i="126"/>
  <c r="E956" i="126"/>
  <c r="D956" i="126"/>
  <c r="G955" i="126"/>
  <c r="F955" i="126"/>
  <c r="G954" i="126"/>
  <c r="F954" i="126"/>
  <c r="G953" i="126"/>
  <c r="F953" i="126"/>
  <c r="G952" i="126"/>
  <c r="F952" i="126"/>
  <c r="E951" i="126"/>
  <c r="D951" i="126"/>
  <c r="D950" i="126" s="1"/>
  <c r="G949" i="126"/>
  <c r="F949" i="126"/>
  <c r="G947" i="126"/>
  <c r="F947" i="126"/>
  <c r="G945" i="126"/>
  <c r="F945" i="126"/>
  <c r="G944" i="126"/>
  <c r="F944" i="126"/>
  <c r="G943" i="126"/>
  <c r="F943" i="126"/>
  <c r="G942" i="126"/>
  <c r="F942" i="126"/>
  <c r="G941" i="126"/>
  <c r="F941" i="126"/>
  <c r="G940" i="126"/>
  <c r="F940" i="126"/>
  <c r="G939" i="126"/>
  <c r="F939" i="126"/>
  <c r="G938" i="126"/>
  <c r="F938" i="126"/>
  <c r="G937" i="126"/>
  <c r="F937" i="126"/>
  <c r="G936" i="126"/>
  <c r="F936" i="126"/>
  <c r="G935" i="126"/>
  <c r="F935" i="126"/>
  <c r="E934" i="126"/>
  <c r="D934" i="126"/>
  <c r="G933" i="126"/>
  <c r="F933" i="126"/>
  <c r="F932" i="126"/>
  <c r="G931" i="126"/>
  <c r="F931" i="126"/>
  <c r="G930" i="126"/>
  <c r="F930" i="126"/>
  <c r="E929" i="126"/>
  <c r="D929" i="126"/>
  <c r="D928" i="126" s="1"/>
  <c r="G920" i="126"/>
  <c r="F920" i="126"/>
  <c r="G919" i="126"/>
  <c r="F919" i="126"/>
  <c r="G918" i="126"/>
  <c r="F918" i="126"/>
  <c r="E917" i="126"/>
  <c r="D917" i="126"/>
  <c r="D916" i="126" s="1"/>
  <c r="E916" i="126"/>
  <c r="G915" i="126"/>
  <c r="F915" i="126"/>
  <c r="G914" i="126"/>
  <c r="F914" i="126"/>
  <c r="G913" i="126"/>
  <c r="F913" i="126"/>
  <c r="G912" i="126"/>
  <c r="F912" i="126"/>
  <c r="G911" i="126"/>
  <c r="F911" i="126"/>
  <c r="G910" i="126"/>
  <c r="F910" i="126"/>
  <c r="F909" i="126"/>
  <c r="G908" i="126"/>
  <c r="F908" i="126"/>
  <c r="G907" i="126"/>
  <c r="F907" i="126"/>
  <c r="G906" i="126"/>
  <c r="F906" i="126"/>
  <c r="G905" i="126"/>
  <c r="F905" i="126"/>
  <c r="G904" i="126"/>
  <c r="F904" i="126"/>
  <c r="G903" i="126"/>
  <c r="F903" i="126"/>
  <c r="G902" i="126"/>
  <c r="F902" i="126"/>
  <c r="E901" i="126"/>
  <c r="D901" i="126"/>
  <c r="G900" i="126"/>
  <c r="F900" i="126"/>
  <c r="G899" i="126"/>
  <c r="F899" i="126"/>
  <c r="G898" i="126"/>
  <c r="F898" i="126"/>
  <c r="G897" i="126"/>
  <c r="F897" i="126"/>
  <c r="E896" i="126"/>
  <c r="E895" i="126" s="1"/>
  <c r="D896" i="126"/>
  <c r="G893" i="126"/>
  <c r="F893" i="126"/>
  <c r="G892" i="126"/>
  <c r="F892" i="126"/>
  <c r="G891" i="126"/>
  <c r="F891" i="126"/>
  <c r="G890" i="126"/>
  <c r="F890" i="126"/>
  <c r="G889" i="126"/>
  <c r="F889" i="126"/>
  <c r="G888" i="126"/>
  <c r="F888" i="126"/>
  <c r="G887" i="126"/>
  <c r="F887" i="126"/>
  <c r="G886" i="126"/>
  <c r="F886" i="126"/>
  <c r="G885" i="126"/>
  <c r="F885" i="126"/>
  <c r="G884" i="126"/>
  <c r="F884" i="126"/>
  <c r="G883" i="126"/>
  <c r="F883" i="126"/>
  <c r="G882" i="126"/>
  <c r="F882" i="126"/>
  <c r="G881" i="126"/>
  <c r="F881" i="126"/>
  <c r="E880" i="126"/>
  <c r="D880" i="126"/>
  <c r="G879" i="126"/>
  <c r="F879" i="126"/>
  <c r="G878" i="126"/>
  <c r="F878" i="126"/>
  <c r="G877" i="126"/>
  <c r="F877" i="126"/>
  <c r="G876" i="126"/>
  <c r="F876" i="126"/>
  <c r="E875" i="126"/>
  <c r="E874" i="126" s="1"/>
  <c r="D875" i="126"/>
  <c r="D874" i="126" s="1"/>
  <c r="G872" i="126"/>
  <c r="F872" i="126"/>
  <c r="E871" i="126"/>
  <c r="E870" i="126" s="1"/>
  <c r="D871" i="126"/>
  <c r="G869" i="126"/>
  <c r="F869" i="126"/>
  <c r="G868" i="126"/>
  <c r="F868" i="126"/>
  <c r="G867" i="126"/>
  <c r="F867" i="126"/>
  <c r="G866" i="126"/>
  <c r="F866" i="126"/>
  <c r="G865" i="126"/>
  <c r="F865" i="126"/>
  <c r="G864" i="126"/>
  <c r="F864" i="126"/>
  <c r="F863" i="126"/>
  <c r="G862" i="126"/>
  <c r="F862" i="126"/>
  <c r="G861" i="126"/>
  <c r="F861" i="126"/>
  <c r="G860" i="126"/>
  <c r="F860" i="126"/>
  <c r="G859" i="126"/>
  <c r="F859" i="126"/>
  <c r="G858" i="126"/>
  <c r="F858" i="126"/>
  <c r="G857" i="126"/>
  <c r="F857" i="126"/>
  <c r="G856" i="126"/>
  <c r="F856" i="126"/>
  <c r="E855" i="126"/>
  <c r="D855" i="126"/>
  <c r="G854" i="126"/>
  <c r="F854" i="126"/>
  <c r="G853" i="126"/>
  <c r="F853" i="126"/>
  <c r="G852" i="126"/>
  <c r="F852" i="126"/>
  <c r="E851" i="126"/>
  <c r="D851" i="126"/>
  <c r="D850" i="126" s="1"/>
  <c r="G847" i="126"/>
  <c r="F847" i="126"/>
  <c r="E846" i="126"/>
  <c r="D846" i="126"/>
  <c r="D845" i="126" s="1"/>
  <c r="G844" i="126"/>
  <c r="F844" i="126"/>
  <c r="E843" i="126"/>
  <c r="E842" i="126" s="1"/>
  <c r="D843" i="126"/>
  <c r="G839" i="126"/>
  <c r="F839" i="126"/>
  <c r="G837" i="126"/>
  <c r="F837" i="126"/>
  <c r="G836" i="126"/>
  <c r="F836" i="126"/>
  <c r="G835" i="126"/>
  <c r="F835" i="126"/>
  <c r="G834" i="126"/>
  <c r="F834" i="126"/>
  <c r="G833" i="126"/>
  <c r="F833" i="126"/>
  <c r="G832" i="126"/>
  <c r="F832" i="126"/>
  <c r="G831" i="126"/>
  <c r="F831" i="126"/>
  <c r="G830" i="126"/>
  <c r="F830" i="126"/>
  <c r="G829" i="126"/>
  <c r="F829" i="126"/>
  <c r="E828" i="126"/>
  <c r="D828" i="126"/>
  <c r="G827" i="126"/>
  <c r="F827" i="126"/>
  <c r="G826" i="126"/>
  <c r="F826" i="126"/>
  <c r="G825" i="126"/>
  <c r="F825" i="126"/>
  <c r="E824" i="126"/>
  <c r="D824" i="126"/>
  <c r="D823" i="126" s="1"/>
  <c r="D822" i="126" s="1"/>
  <c r="G819" i="126"/>
  <c r="F819" i="126"/>
  <c r="G818" i="126"/>
  <c r="F818" i="126"/>
  <c r="E817" i="126"/>
  <c r="D817" i="126"/>
  <c r="G816" i="126"/>
  <c r="F816" i="126"/>
  <c r="G815" i="126"/>
  <c r="F815" i="126"/>
  <c r="E814" i="126"/>
  <c r="D814" i="126"/>
  <c r="D813" i="126" s="1"/>
  <c r="G809" i="126"/>
  <c r="F809" i="126"/>
  <c r="G808" i="126"/>
  <c r="F808" i="126"/>
  <c r="E807" i="126"/>
  <c r="D807" i="126"/>
  <c r="G806" i="126"/>
  <c r="F806" i="126"/>
  <c r="G805" i="126"/>
  <c r="F805" i="126"/>
  <c r="G804" i="126"/>
  <c r="F804" i="126"/>
  <c r="E803" i="126"/>
  <c r="D803" i="126"/>
  <c r="D802" i="126" s="1"/>
  <c r="D801" i="126" s="1"/>
  <c r="G798" i="126"/>
  <c r="F798" i="126"/>
  <c r="G797" i="126"/>
  <c r="F797" i="126"/>
  <c r="E796" i="126"/>
  <c r="D796" i="126"/>
  <c r="G795" i="126"/>
  <c r="F795" i="126"/>
  <c r="G794" i="126"/>
  <c r="F794" i="126"/>
  <c r="E793" i="126"/>
  <c r="D793" i="126"/>
  <c r="D792" i="126" s="1"/>
  <c r="G788" i="126"/>
  <c r="F788" i="126"/>
  <c r="G787" i="126"/>
  <c r="F787" i="126"/>
  <c r="G786" i="126"/>
  <c r="F786" i="126"/>
  <c r="G785" i="126"/>
  <c r="F785" i="126"/>
  <c r="G784" i="126"/>
  <c r="F784" i="126"/>
  <c r="G783" i="126"/>
  <c r="F783" i="126"/>
  <c r="G782" i="126"/>
  <c r="F782" i="126"/>
  <c r="G781" i="126"/>
  <c r="F781" i="126"/>
  <c r="G780" i="126"/>
  <c r="F780" i="126"/>
  <c r="G779" i="126"/>
  <c r="F779" i="126"/>
  <c r="G778" i="126"/>
  <c r="F778" i="126"/>
  <c r="G777" i="126"/>
  <c r="F777" i="126"/>
  <c r="G776" i="126"/>
  <c r="F776" i="126"/>
  <c r="E775" i="126"/>
  <c r="D775" i="126"/>
  <c r="G774" i="126"/>
  <c r="F774" i="126"/>
  <c r="G773" i="126"/>
  <c r="F773" i="126"/>
  <c r="G772" i="126"/>
  <c r="F772" i="126"/>
  <c r="E771" i="126"/>
  <c r="E770" i="126" s="1"/>
  <c r="E769" i="126" s="1"/>
  <c r="D771" i="126"/>
  <c r="G766" i="126"/>
  <c r="F766" i="126"/>
  <c r="G765" i="126"/>
  <c r="F765" i="126"/>
  <c r="G764" i="126"/>
  <c r="F764" i="126"/>
  <c r="G763" i="126"/>
  <c r="F763" i="126"/>
  <c r="G762" i="126"/>
  <c r="F762" i="126"/>
  <c r="G761" i="126"/>
  <c r="F761" i="126"/>
  <c r="G760" i="126"/>
  <c r="F760" i="126"/>
  <c r="G759" i="126"/>
  <c r="F759" i="126"/>
  <c r="G758" i="126"/>
  <c r="F758" i="126"/>
  <c r="G757" i="126"/>
  <c r="F757" i="126"/>
  <c r="G756" i="126"/>
  <c r="F756" i="126"/>
  <c r="G755" i="126"/>
  <c r="F755" i="126"/>
  <c r="G754" i="126"/>
  <c r="F754" i="126"/>
  <c r="E753" i="126"/>
  <c r="D753" i="126"/>
  <c r="G752" i="126"/>
  <c r="F752" i="126"/>
  <c r="G751" i="126"/>
  <c r="F751" i="126"/>
  <c r="G750" i="126"/>
  <c r="F750" i="126"/>
  <c r="E749" i="126"/>
  <c r="E748" i="126" s="1"/>
  <c r="E747" i="126" s="1"/>
  <c r="D749" i="126"/>
  <c r="D748" i="126" s="1"/>
  <c r="D747" i="126" s="1"/>
  <c r="G744" i="126"/>
  <c r="F744" i="126"/>
  <c r="G743" i="126"/>
  <c r="F743" i="126"/>
  <c r="G742" i="126"/>
  <c r="F742" i="126"/>
  <c r="G741" i="126"/>
  <c r="F741" i="126"/>
  <c r="G740" i="126"/>
  <c r="F740" i="126"/>
  <c r="G739" i="126"/>
  <c r="F739" i="126"/>
  <c r="G738" i="126"/>
  <c r="F738" i="126"/>
  <c r="G737" i="126"/>
  <c r="F737" i="126"/>
  <c r="G736" i="126"/>
  <c r="F736" i="126"/>
  <c r="G735" i="126"/>
  <c r="F735" i="126"/>
  <c r="G734" i="126"/>
  <c r="F734" i="126"/>
  <c r="E733" i="126"/>
  <c r="D733" i="126"/>
  <c r="G732" i="126"/>
  <c r="F732" i="126"/>
  <c r="G731" i="126"/>
  <c r="F731" i="126"/>
  <c r="G730" i="126"/>
  <c r="F730" i="126"/>
  <c r="E729" i="126"/>
  <c r="D729" i="126"/>
  <c r="G724" i="126"/>
  <c r="F724" i="126"/>
  <c r="E723" i="126"/>
  <c r="E722" i="126" s="1"/>
  <c r="D723" i="126"/>
  <c r="D722" i="126" s="1"/>
  <c r="G721" i="126"/>
  <c r="F721" i="126"/>
  <c r="G720" i="126"/>
  <c r="F720" i="126"/>
  <c r="E719" i="126"/>
  <c r="D719" i="126"/>
  <c r="G718" i="126"/>
  <c r="F718" i="126"/>
  <c r="G717" i="126"/>
  <c r="F717" i="126"/>
  <c r="G716" i="126"/>
  <c r="F716" i="126"/>
  <c r="E715" i="126"/>
  <c r="E714" i="126" s="1"/>
  <c r="D715" i="126"/>
  <c r="G712" i="126"/>
  <c r="F712" i="126"/>
  <c r="G711" i="126"/>
  <c r="F711" i="126"/>
  <c r="G710" i="126"/>
  <c r="F710" i="126"/>
  <c r="G709" i="126"/>
  <c r="F709" i="126"/>
  <c r="G708" i="126"/>
  <c r="F708" i="126"/>
  <c r="G707" i="126"/>
  <c r="F707" i="126"/>
  <c r="E706" i="126"/>
  <c r="D706" i="126"/>
  <c r="G705" i="126"/>
  <c r="F705" i="126"/>
  <c r="G704" i="126"/>
  <c r="F704" i="126"/>
  <c r="E703" i="126"/>
  <c r="E702" i="126" s="1"/>
  <c r="D703" i="126"/>
  <c r="D702" i="126" s="1"/>
  <c r="G700" i="126"/>
  <c r="F700" i="126"/>
  <c r="F699" i="126"/>
  <c r="G698" i="126"/>
  <c r="F698" i="126"/>
  <c r="G697" i="126"/>
  <c r="F697" i="126"/>
  <c r="G696" i="126"/>
  <c r="F696" i="126"/>
  <c r="G695" i="126"/>
  <c r="F695" i="126"/>
  <c r="G694" i="126"/>
  <c r="F694" i="126"/>
  <c r="G693" i="126"/>
  <c r="F693" i="126"/>
  <c r="G692" i="126"/>
  <c r="F692" i="126"/>
  <c r="E691" i="126"/>
  <c r="D691" i="126"/>
  <c r="G690" i="126"/>
  <c r="F690" i="126"/>
  <c r="G689" i="126"/>
  <c r="F689" i="126"/>
  <c r="E688" i="126"/>
  <c r="D688" i="126"/>
  <c r="D687" i="126" s="1"/>
  <c r="G685" i="126"/>
  <c r="F685" i="126"/>
  <c r="G684" i="126"/>
  <c r="F684" i="126"/>
  <c r="G683" i="126"/>
  <c r="F683" i="126"/>
  <c r="E682" i="126"/>
  <c r="E681" i="126" s="1"/>
  <c r="E680" i="126" s="1"/>
  <c r="D682" i="126"/>
  <c r="G679" i="126"/>
  <c r="F679" i="126"/>
  <c r="G678" i="126"/>
  <c r="F678" i="126"/>
  <c r="G677" i="126"/>
  <c r="F677" i="126"/>
  <c r="G676" i="126"/>
  <c r="F676" i="126"/>
  <c r="G675" i="126"/>
  <c r="F675" i="126"/>
  <c r="G674" i="126"/>
  <c r="F674" i="126"/>
  <c r="G673" i="126"/>
  <c r="F673" i="126"/>
  <c r="G672" i="126"/>
  <c r="F672" i="126"/>
  <c r="G671" i="126"/>
  <c r="F671" i="126"/>
  <c r="G670" i="126"/>
  <c r="F670" i="126"/>
  <c r="E669" i="126"/>
  <c r="E668" i="126" s="1"/>
  <c r="E667" i="126" s="1"/>
  <c r="D669" i="126"/>
  <c r="G666" i="126"/>
  <c r="F666" i="126"/>
  <c r="G665" i="126"/>
  <c r="F665" i="126"/>
  <c r="E664" i="126"/>
  <c r="D664" i="126"/>
  <c r="G663" i="126"/>
  <c r="F663" i="126"/>
  <c r="G662" i="126"/>
  <c r="F662" i="126"/>
  <c r="E661" i="126"/>
  <c r="E660" i="126" s="1"/>
  <c r="D661" i="126"/>
  <c r="G657" i="126"/>
  <c r="F657" i="126"/>
  <c r="G656" i="126"/>
  <c r="F656" i="126"/>
  <c r="F655" i="126"/>
  <c r="G654" i="126"/>
  <c r="F654" i="126"/>
  <c r="G653" i="126"/>
  <c r="F653" i="126"/>
  <c r="E652" i="126"/>
  <c r="D652" i="126"/>
  <c r="G649" i="126"/>
  <c r="F649" i="126"/>
  <c r="G648" i="126"/>
  <c r="F648" i="126"/>
  <c r="G647" i="126"/>
  <c r="F647" i="126"/>
  <c r="G646" i="126"/>
  <c r="F646" i="126"/>
  <c r="G645" i="126"/>
  <c r="F645" i="126"/>
  <c r="G644" i="126"/>
  <c r="F644" i="126"/>
  <c r="G643" i="126"/>
  <c r="F643" i="126"/>
  <c r="G642" i="126"/>
  <c r="F642" i="126"/>
  <c r="G641" i="126"/>
  <c r="F641" i="126"/>
  <c r="E640" i="126"/>
  <c r="D640" i="126"/>
  <c r="G639" i="126"/>
  <c r="F639" i="126"/>
  <c r="G638" i="126"/>
  <c r="F638" i="126"/>
  <c r="G637" i="126"/>
  <c r="F637" i="126"/>
  <c r="E636" i="126"/>
  <c r="E635" i="126" s="1"/>
  <c r="D636" i="126"/>
  <c r="G633" i="126"/>
  <c r="F633" i="126"/>
  <c r="G632" i="126"/>
  <c r="F632" i="126"/>
  <c r="F631" i="126"/>
  <c r="G630" i="126"/>
  <c r="F630" i="126"/>
  <c r="G629" i="126"/>
  <c r="F629" i="126"/>
  <c r="G628" i="126"/>
  <c r="F628" i="126"/>
  <c r="G627" i="126"/>
  <c r="F627" i="126"/>
  <c r="E626" i="126"/>
  <c r="D626" i="126"/>
  <c r="G625" i="126"/>
  <c r="F625" i="126"/>
  <c r="G624" i="126"/>
  <c r="F624" i="126"/>
  <c r="G623" i="126"/>
  <c r="F623" i="126"/>
  <c r="E622" i="126"/>
  <c r="E621" i="126" s="1"/>
  <c r="D622" i="126"/>
  <c r="G619" i="126"/>
  <c r="F619" i="126"/>
  <c r="E618" i="126"/>
  <c r="E160" i="126" s="1"/>
  <c r="D618" i="126"/>
  <c r="G616" i="126"/>
  <c r="F616" i="126"/>
  <c r="G615" i="126"/>
  <c r="F615" i="126"/>
  <c r="G614" i="126"/>
  <c r="F614" i="126"/>
  <c r="G613" i="126"/>
  <c r="F613" i="126"/>
  <c r="G612" i="126"/>
  <c r="F612" i="126"/>
  <c r="G611" i="126"/>
  <c r="F611" i="126"/>
  <c r="G610" i="126"/>
  <c r="F610" i="126"/>
  <c r="E609" i="126"/>
  <c r="D609" i="126"/>
  <c r="G608" i="126"/>
  <c r="F608" i="126"/>
  <c r="G607" i="126"/>
  <c r="F607" i="126"/>
  <c r="E606" i="126"/>
  <c r="E605" i="126" s="1"/>
  <c r="D606" i="126"/>
  <c r="G603" i="126"/>
  <c r="F603" i="126"/>
  <c r="G602" i="126"/>
  <c r="F602" i="126"/>
  <c r="G601" i="126"/>
  <c r="F601" i="126"/>
  <c r="G600" i="126"/>
  <c r="F600" i="126"/>
  <c r="G599" i="126"/>
  <c r="F599" i="126"/>
  <c r="G598" i="126"/>
  <c r="F598" i="126"/>
  <c r="E597" i="126"/>
  <c r="D597" i="126"/>
  <c r="G596" i="126"/>
  <c r="F596" i="126"/>
  <c r="G595" i="126"/>
  <c r="F595" i="126"/>
  <c r="E594" i="126"/>
  <c r="E593" i="126" s="1"/>
  <c r="D594" i="126"/>
  <c r="G591" i="126"/>
  <c r="F591" i="126"/>
  <c r="G590" i="126"/>
  <c r="F590" i="126"/>
  <c r="G589" i="126"/>
  <c r="F589" i="126"/>
  <c r="F588" i="126"/>
  <c r="G587" i="126"/>
  <c r="F587" i="126"/>
  <c r="G586" i="126"/>
  <c r="F586" i="126"/>
  <c r="G585" i="126"/>
  <c r="F585" i="126"/>
  <c r="G584" i="126"/>
  <c r="F584" i="126"/>
  <c r="E583" i="126"/>
  <c r="D583" i="126"/>
  <c r="G582" i="126"/>
  <c r="F582" i="126"/>
  <c r="G581" i="126"/>
  <c r="F581" i="126"/>
  <c r="G580" i="126"/>
  <c r="F580" i="126"/>
  <c r="E579" i="126"/>
  <c r="E578" i="126" s="1"/>
  <c r="D579" i="126"/>
  <c r="F576" i="126"/>
  <c r="F575" i="126"/>
  <c r="E574" i="126"/>
  <c r="E573" i="126" s="1"/>
  <c r="E572" i="126" s="1"/>
  <c r="D574" i="126"/>
  <c r="G571" i="126"/>
  <c r="F571" i="126"/>
  <c r="G570" i="126"/>
  <c r="F570" i="126"/>
  <c r="G569" i="126"/>
  <c r="F569" i="126"/>
  <c r="G568" i="126"/>
  <c r="F568" i="126"/>
  <c r="G567" i="126"/>
  <c r="F567" i="126"/>
  <c r="G566" i="126"/>
  <c r="F566" i="126"/>
  <c r="G565" i="126"/>
  <c r="F565" i="126"/>
  <c r="G564" i="126"/>
  <c r="F564" i="126"/>
  <c r="E563" i="126"/>
  <c r="D563" i="126"/>
  <c r="G562" i="126"/>
  <c r="F562" i="126"/>
  <c r="G560" i="126"/>
  <c r="F560" i="126"/>
  <c r="E559" i="126"/>
  <c r="E558" i="126" s="1"/>
  <c r="D559" i="126"/>
  <c r="D558" i="126" s="1"/>
  <c r="G555" i="126"/>
  <c r="F555" i="126"/>
  <c r="G554" i="126"/>
  <c r="F554" i="126"/>
  <c r="G553" i="126"/>
  <c r="F553" i="126"/>
  <c r="G552" i="126"/>
  <c r="F552" i="126"/>
  <c r="G551" i="126"/>
  <c r="F551" i="126"/>
  <c r="G550" i="126"/>
  <c r="F550" i="126"/>
  <c r="G549" i="126"/>
  <c r="F549" i="126"/>
  <c r="G548" i="126"/>
  <c r="F548" i="126"/>
  <c r="G547" i="126"/>
  <c r="F547" i="126"/>
  <c r="G546" i="126"/>
  <c r="F546" i="126"/>
  <c r="G545" i="126"/>
  <c r="F545" i="126"/>
  <c r="E544" i="126"/>
  <c r="D544" i="126"/>
  <c r="G543" i="126"/>
  <c r="F543" i="126"/>
  <c r="G542" i="126"/>
  <c r="F542" i="126"/>
  <c r="G541" i="126"/>
  <c r="F541" i="126"/>
  <c r="E540" i="126"/>
  <c r="E539" i="126" s="1"/>
  <c r="D540" i="126"/>
  <c r="G537" i="126"/>
  <c r="F537" i="126"/>
  <c r="G536" i="126"/>
  <c r="F536" i="126"/>
  <c r="G535" i="126"/>
  <c r="F535" i="126"/>
  <c r="G534" i="126"/>
  <c r="F534" i="126"/>
  <c r="G533" i="126"/>
  <c r="F533" i="126"/>
  <c r="G532" i="126"/>
  <c r="F532" i="126"/>
  <c r="G531" i="126"/>
  <c r="F531" i="126"/>
  <c r="G530" i="126"/>
  <c r="F530" i="126"/>
  <c r="G529" i="126"/>
  <c r="F529" i="126"/>
  <c r="G528" i="126"/>
  <c r="F528" i="126"/>
  <c r="G527" i="126"/>
  <c r="F527" i="126"/>
  <c r="G526" i="126"/>
  <c r="F526" i="126"/>
  <c r="G525" i="126"/>
  <c r="F525" i="126"/>
  <c r="G524" i="126"/>
  <c r="F524" i="126"/>
  <c r="G523" i="126"/>
  <c r="F523" i="126"/>
  <c r="G522" i="126"/>
  <c r="F522" i="126"/>
  <c r="G521" i="126"/>
  <c r="F521" i="126"/>
  <c r="G520" i="126"/>
  <c r="F520" i="126"/>
  <c r="G519" i="126"/>
  <c r="F519" i="126"/>
  <c r="G518" i="126"/>
  <c r="F518" i="126"/>
  <c r="G517" i="126"/>
  <c r="F517" i="126"/>
  <c r="G516" i="126"/>
  <c r="F516" i="126"/>
  <c r="G515" i="126"/>
  <c r="F515" i="126"/>
  <c r="G514" i="126"/>
  <c r="F514" i="126"/>
  <c r="G513" i="126"/>
  <c r="F513" i="126"/>
  <c r="G512" i="126"/>
  <c r="F512" i="126"/>
  <c r="G511" i="126"/>
  <c r="F511" i="126"/>
  <c r="G510" i="126"/>
  <c r="F510" i="126"/>
  <c r="G509" i="126"/>
  <c r="F509" i="126"/>
  <c r="G508" i="126"/>
  <c r="F508" i="126"/>
  <c r="E507" i="126"/>
  <c r="E506" i="126" s="1"/>
  <c r="D507" i="126"/>
  <c r="G505" i="126"/>
  <c r="F505" i="126"/>
  <c r="G504" i="126"/>
  <c r="F504" i="126"/>
  <c r="G503" i="126"/>
  <c r="F503" i="126"/>
  <c r="G502" i="126"/>
  <c r="F502" i="126"/>
  <c r="G501" i="126"/>
  <c r="F501" i="126"/>
  <c r="G500" i="126"/>
  <c r="F500" i="126"/>
  <c r="G499" i="126"/>
  <c r="F499" i="126"/>
  <c r="G498" i="126"/>
  <c r="F498" i="126"/>
  <c r="G497" i="126"/>
  <c r="F497" i="126"/>
  <c r="E496" i="126"/>
  <c r="D496" i="126"/>
  <c r="G495" i="126"/>
  <c r="F495" i="126"/>
  <c r="G494" i="126"/>
  <c r="F494" i="126"/>
  <c r="G493" i="126"/>
  <c r="F493" i="126"/>
  <c r="E492" i="126"/>
  <c r="E491" i="126" s="1"/>
  <c r="E489" i="126" s="1"/>
  <c r="D492" i="126"/>
  <c r="G490" i="126"/>
  <c r="F490" i="126"/>
  <c r="G488" i="126"/>
  <c r="F488" i="126"/>
  <c r="E487" i="126"/>
  <c r="D487" i="126"/>
  <c r="G486" i="126"/>
  <c r="F486" i="126"/>
  <c r="G485" i="126"/>
  <c r="F485" i="126"/>
  <c r="G484" i="126"/>
  <c r="F484" i="126"/>
  <c r="G483" i="126"/>
  <c r="F483" i="126"/>
  <c r="G482" i="126"/>
  <c r="F482" i="126"/>
  <c r="G481" i="126"/>
  <c r="F481" i="126"/>
  <c r="E480" i="126"/>
  <c r="D480" i="126"/>
  <c r="G479" i="126"/>
  <c r="F479" i="126"/>
  <c r="G478" i="126"/>
  <c r="F478" i="126"/>
  <c r="G477" i="126"/>
  <c r="F477" i="126"/>
  <c r="E476" i="126"/>
  <c r="D476" i="126"/>
  <c r="G473" i="126"/>
  <c r="F473" i="126"/>
  <c r="E472" i="126"/>
  <c r="E471" i="126" s="1"/>
  <c r="E470" i="126" s="1"/>
  <c r="D472" i="126"/>
  <c r="D170" i="126" s="1"/>
  <c r="G469" i="126"/>
  <c r="F469" i="126"/>
  <c r="E468" i="126"/>
  <c r="D468" i="126"/>
  <c r="D467" i="126" s="1"/>
  <c r="G466" i="126"/>
  <c r="F466" i="126"/>
  <c r="E465" i="126"/>
  <c r="D465" i="126"/>
  <c r="G464" i="126"/>
  <c r="F464" i="126"/>
  <c r="E463" i="126"/>
  <c r="D463" i="126"/>
  <c r="G461" i="126"/>
  <c r="F461" i="126"/>
  <c r="E460" i="126"/>
  <c r="D460" i="126"/>
  <c r="F459" i="126"/>
  <c r="E458" i="126"/>
  <c r="D458" i="126"/>
  <c r="G457" i="126"/>
  <c r="F457" i="126"/>
  <c r="G456" i="126"/>
  <c r="F456" i="126"/>
  <c r="G455" i="126"/>
  <c r="F455" i="126"/>
  <c r="G454" i="126"/>
  <c r="F454" i="126"/>
  <c r="G453" i="126"/>
  <c r="F453" i="126"/>
  <c r="G452" i="126"/>
  <c r="F452" i="126"/>
  <c r="G451" i="126"/>
  <c r="F451" i="126"/>
  <c r="G450" i="126"/>
  <c r="F450" i="126"/>
  <c r="G449" i="126"/>
  <c r="F449" i="126"/>
  <c r="G448" i="126"/>
  <c r="F448" i="126"/>
  <c r="G447" i="126"/>
  <c r="F447" i="126"/>
  <c r="E446" i="126"/>
  <c r="D446" i="126"/>
  <c r="F444" i="126"/>
  <c r="F443" i="126"/>
  <c r="G442" i="126"/>
  <c r="F442" i="126"/>
  <c r="E441" i="126"/>
  <c r="E440" i="126" s="1"/>
  <c r="D441" i="126"/>
  <c r="D440" i="126" s="1"/>
  <c r="G439" i="126"/>
  <c r="F439" i="126"/>
  <c r="G438" i="126"/>
  <c r="F438" i="126"/>
  <c r="G437" i="126"/>
  <c r="F437" i="126"/>
  <c r="G436" i="126"/>
  <c r="F436" i="126"/>
  <c r="G435" i="126"/>
  <c r="F435" i="126"/>
  <c r="G434" i="126"/>
  <c r="F434" i="126"/>
  <c r="G433" i="126"/>
  <c r="F433" i="126"/>
  <c r="G432" i="126"/>
  <c r="F432" i="126"/>
  <c r="E431" i="126"/>
  <c r="D431" i="126"/>
  <c r="G430" i="126"/>
  <c r="F430" i="126"/>
  <c r="G429" i="126"/>
  <c r="F429" i="126"/>
  <c r="E428" i="126"/>
  <c r="D428" i="126"/>
  <c r="D427" i="126" s="1"/>
  <c r="G423" i="126"/>
  <c r="F423" i="126"/>
  <c r="E422" i="126"/>
  <c r="D422" i="126"/>
  <c r="G420" i="126"/>
  <c r="F420" i="126"/>
  <c r="E419" i="126"/>
  <c r="E418" i="126" s="1"/>
  <c r="D419" i="126"/>
  <c r="D418" i="126" s="1"/>
  <c r="G417" i="126"/>
  <c r="F417" i="126"/>
  <c r="G416" i="126"/>
  <c r="F416" i="126"/>
  <c r="G415" i="126"/>
  <c r="F415" i="126"/>
  <c r="E414" i="126"/>
  <c r="D414" i="126"/>
  <c r="G413" i="126"/>
  <c r="F413" i="126"/>
  <c r="G412" i="126"/>
  <c r="F412" i="126"/>
  <c r="E411" i="126"/>
  <c r="D411" i="126"/>
  <c r="F409" i="126"/>
  <c r="G408" i="126"/>
  <c r="F408" i="126"/>
  <c r="E407" i="126"/>
  <c r="D407" i="126"/>
  <c r="D406" i="126" s="1"/>
  <c r="G405" i="126"/>
  <c r="F405" i="126"/>
  <c r="G404" i="126"/>
  <c r="F404" i="126"/>
  <c r="G403" i="126"/>
  <c r="F403" i="126"/>
  <c r="G402" i="126"/>
  <c r="F402" i="126"/>
  <c r="G401" i="126"/>
  <c r="F401" i="126"/>
  <c r="E400" i="126"/>
  <c r="D400" i="126"/>
  <c r="G399" i="126"/>
  <c r="F399" i="126"/>
  <c r="G398" i="126"/>
  <c r="F398" i="126"/>
  <c r="E397" i="126"/>
  <c r="D397" i="126"/>
  <c r="G393" i="126"/>
  <c r="F393" i="126"/>
  <c r="E392" i="126"/>
  <c r="D392" i="126"/>
  <c r="D391" i="126" s="1"/>
  <c r="G390" i="126"/>
  <c r="F390" i="126"/>
  <c r="E389" i="126"/>
  <c r="D389" i="126"/>
  <c r="G387" i="126"/>
  <c r="F387" i="126"/>
  <c r="E386" i="126"/>
  <c r="D386" i="126"/>
  <c r="F383" i="126"/>
  <c r="G382" i="126"/>
  <c r="F382" i="126"/>
  <c r="E381" i="126"/>
  <c r="D381" i="126"/>
  <c r="D380" i="126" s="1"/>
  <c r="F378" i="126"/>
  <c r="E377" i="126"/>
  <c r="D377" i="126"/>
  <c r="D376" i="126" s="1"/>
  <c r="D375" i="126" s="1"/>
  <c r="G374" i="126"/>
  <c r="F374" i="126"/>
  <c r="G373" i="126"/>
  <c r="F373" i="126"/>
  <c r="G372" i="126"/>
  <c r="F372" i="126"/>
  <c r="E371" i="126"/>
  <c r="D371" i="126"/>
  <c r="G370" i="126"/>
  <c r="F370" i="126"/>
  <c r="G369" i="126"/>
  <c r="F369" i="126"/>
  <c r="G368" i="126"/>
  <c r="F368" i="126"/>
  <c r="E367" i="126"/>
  <c r="D367" i="126"/>
  <c r="D366" i="126" s="1"/>
  <c r="G364" i="126"/>
  <c r="F364" i="126"/>
  <c r="G363" i="126"/>
  <c r="F363" i="126"/>
  <c r="G362" i="126"/>
  <c r="F362" i="126"/>
  <c r="G361" i="126"/>
  <c r="F361" i="126"/>
  <c r="G360" i="126"/>
  <c r="F360" i="126"/>
  <c r="G359" i="126"/>
  <c r="F359" i="126"/>
  <c r="G358" i="126"/>
  <c r="F358" i="126"/>
  <c r="E357" i="126"/>
  <c r="D357" i="126"/>
  <c r="G356" i="126"/>
  <c r="F356" i="126"/>
  <c r="G355" i="126"/>
  <c r="F355" i="126"/>
  <c r="E354" i="126"/>
  <c r="D354" i="126"/>
  <c r="D353" i="126" s="1"/>
  <c r="G350" i="126"/>
  <c r="F350" i="126"/>
  <c r="G349" i="126"/>
  <c r="F349" i="126"/>
  <c r="F348" i="126"/>
  <c r="E347" i="126"/>
  <c r="E345" i="126" s="1"/>
  <c r="D347" i="126"/>
  <c r="D345" i="126" s="1"/>
  <c r="G346" i="126"/>
  <c r="F346" i="126"/>
  <c r="G343" i="126"/>
  <c r="F343" i="126"/>
  <c r="G342" i="126"/>
  <c r="F342" i="126"/>
  <c r="E341" i="126"/>
  <c r="D341" i="126"/>
  <c r="D340" i="126" s="1"/>
  <c r="G339" i="126"/>
  <c r="F339" i="126"/>
  <c r="G338" i="126"/>
  <c r="F338" i="126"/>
  <c r="G337" i="126"/>
  <c r="F337" i="126"/>
  <c r="E336" i="126"/>
  <c r="D336" i="126"/>
  <c r="G335" i="126"/>
  <c r="F335" i="126"/>
  <c r="G334" i="126"/>
  <c r="F334" i="126"/>
  <c r="E333" i="126"/>
  <c r="E332" i="126" s="1"/>
  <c r="D333" i="126"/>
  <c r="D332" i="126" s="1"/>
  <c r="G330" i="126"/>
  <c r="F330" i="126"/>
  <c r="G329" i="126"/>
  <c r="F329" i="126"/>
  <c r="E328" i="126"/>
  <c r="D328" i="126"/>
  <c r="D327" i="126" s="1"/>
  <c r="G326" i="126"/>
  <c r="F326" i="126"/>
  <c r="G325" i="126"/>
  <c r="F325" i="126"/>
  <c r="E324" i="126"/>
  <c r="D324" i="126"/>
  <c r="G322" i="126"/>
  <c r="F322" i="126"/>
  <c r="E321" i="126"/>
  <c r="D321" i="126"/>
  <c r="D320" i="126" s="1"/>
  <c r="F319" i="126"/>
  <c r="E318" i="126"/>
  <c r="E308" i="126" s="1"/>
  <c r="D318" i="126"/>
  <c r="G317" i="126"/>
  <c r="F317" i="126"/>
  <c r="G316" i="126"/>
  <c r="F316" i="126"/>
  <c r="G315" i="126"/>
  <c r="F315" i="126"/>
  <c r="G314" i="126"/>
  <c r="F314" i="126"/>
  <c r="G313" i="126"/>
  <c r="F313" i="126"/>
  <c r="G312" i="126"/>
  <c r="F312" i="126"/>
  <c r="G311" i="126"/>
  <c r="F311" i="126"/>
  <c r="G310" i="126"/>
  <c r="F310" i="126"/>
  <c r="D309" i="126"/>
  <c r="G305" i="126"/>
  <c r="F305" i="126"/>
  <c r="E304" i="126"/>
  <c r="D304" i="126"/>
  <c r="G303" i="126"/>
  <c r="F303" i="126"/>
  <c r="E302" i="126"/>
  <c r="D302" i="126"/>
  <c r="F299" i="126"/>
  <c r="G298" i="126"/>
  <c r="F298" i="126"/>
  <c r="G297" i="126"/>
  <c r="F297" i="126"/>
  <c r="G296" i="126"/>
  <c r="F296" i="126"/>
  <c r="F295" i="126"/>
  <c r="E294" i="126"/>
  <c r="D294" i="126"/>
  <c r="G293" i="126"/>
  <c r="F293" i="126"/>
  <c r="G292" i="126"/>
  <c r="F292" i="126"/>
  <c r="E291" i="126"/>
  <c r="D291" i="126"/>
  <c r="D290" i="126" s="1"/>
  <c r="G288" i="126"/>
  <c r="F288" i="126"/>
  <c r="E287" i="126"/>
  <c r="D287" i="126"/>
  <c r="G284" i="126"/>
  <c r="F284" i="126"/>
  <c r="E283" i="126"/>
  <c r="D283" i="126"/>
  <c r="D282" i="126" s="1"/>
  <c r="G281" i="126"/>
  <c r="F281" i="126"/>
  <c r="G280" i="126"/>
  <c r="F280" i="126"/>
  <c r="E279" i="126"/>
  <c r="D279" i="126"/>
  <c r="G278" i="126"/>
  <c r="F278" i="126"/>
  <c r="G277" i="126"/>
  <c r="F277" i="126"/>
  <c r="E276" i="126"/>
  <c r="E275" i="126" s="1"/>
  <c r="D276" i="126"/>
  <c r="G273" i="126"/>
  <c r="F273" i="126"/>
  <c r="G272" i="126"/>
  <c r="F272" i="126"/>
  <c r="G271" i="126"/>
  <c r="F271" i="126"/>
  <c r="G270" i="126"/>
  <c r="F270" i="126"/>
  <c r="E269" i="126"/>
  <c r="E140" i="126" s="1"/>
  <c r="D269" i="126"/>
  <c r="D140" i="126" s="1"/>
  <c r="G268" i="126"/>
  <c r="F268" i="126"/>
  <c r="G267" i="126"/>
  <c r="F267" i="126"/>
  <c r="E266" i="126"/>
  <c r="D266" i="126"/>
  <c r="G263" i="126"/>
  <c r="F263" i="126"/>
  <c r="E262" i="126"/>
  <c r="D262" i="126"/>
  <c r="G260" i="126"/>
  <c r="F260" i="126"/>
  <c r="G259" i="126"/>
  <c r="F259" i="126"/>
  <c r="G258" i="126"/>
  <c r="F258" i="126"/>
  <c r="G257" i="126"/>
  <c r="F257" i="126"/>
  <c r="G256" i="126"/>
  <c r="F256" i="126"/>
  <c r="G255" i="126"/>
  <c r="F255" i="126"/>
  <c r="G254" i="126"/>
  <c r="F254" i="126"/>
  <c r="G253" i="126"/>
  <c r="F253" i="126"/>
  <c r="G252" i="126"/>
  <c r="F252" i="126"/>
  <c r="G251" i="126"/>
  <c r="F251" i="126"/>
  <c r="E250" i="126"/>
  <c r="E249" i="126" s="1"/>
  <c r="D250" i="126"/>
  <c r="D249" i="126" s="1"/>
  <c r="G247" i="126"/>
  <c r="F247" i="126"/>
  <c r="E246" i="126"/>
  <c r="D246" i="126"/>
  <c r="G244" i="126"/>
  <c r="F244" i="126"/>
  <c r="E243" i="126"/>
  <c r="E144" i="126" s="1"/>
  <c r="D243" i="126"/>
  <c r="G242" i="126"/>
  <c r="F242" i="126"/>
  <c r="G241" i="126"/>
  <c r="F241" i="126"/>
  <c r="G240" i="126"/>
  <c r="F240" i="126"/>
  <c r="G239" i="126"/>
  <c r="F239" i="126"/>
  <c r="G238" i="126"/>
  <c r="F238" i="126"/>
  <c r="G237" i="126"/>
  <c r="F237" i="126"/>
  <c r="G236" i="126"/>
  <c r="F236" i="126"/>
  <c r="G235" i="126"/>
  <c r="F235" i="126"/>
  <c r="G234" i="126"/>
  <c r="F234" i="126"/>
  <c r="G233" i="126"/>
  <c r="F233" i="126"/>
  <c r="G232" i="126"/>
  <c r="F232" i="126"/>
  <c r="G231" i="126"/>
  <c r="F231" i="126"/>
  <c r="E230" i="126"/>
  <c r="D230" i="126"/>
  <c r="G229" i="126"/>
  <c r="F229" i="126"/>
  <c r="G228" i="126"/>
  <c r="F228" i="126"/>
  <c r="G227" i="126"/>
  <c r="F227" i="126"/>
  <c r="G226" i="126"/>
  <c r="F226" i="126"/>
  <c r="G225" i="126"/>
  <c r="F225" i="126"/>
  <c r="E224" i="126"/>
  <c r="D224" i="126"/>
  <c r="G220" i="126"/>
  <c r="F220" i="126"/>
  <c r="G219" i="126"/>
  <c r="F219" i="126"/>
  <c r="E218" i="126"/>
  <c r="D218" i="126"/>
  <c r="G217" i="126"/>
  <c r="F217" i="126"/>
  <c r="G216" i="126"/>
  <c r="F216" i="126"/>
  <c r="E215" i="126"/>
  <c r="D215" i="126"/>
  <c r="D214" i="126" s="1"/>
  <c r="G212" i="126"/>
  <c r="F212" i="126"/>
  <c r="G211" i="126"/>
  <c r="F211" i="126"/>
  <c r="G210" i="126"/>
  <c r="F210" i="126"/>
  <c r="G209" i="126"/>
  <c r="F209" i="126"/>
  <c r="G208" i="126"/>
  <c r="F208" i="126"/>
  <c r="G207" i="126"/>
  <c r="F207" i="126"/>
  <c r="G206" i="126"/>
  <c r="F206" i="126"/>
  <c r="E205" i="126"/>
  <c r="D205" i="126"/>
  <c r="G204" i="126"/>
  <c r="F204" i="126"/>
  <c r="G203" i="126"/>
  <c r="F203" i="126"/>
  <c r="G202" i="126"/>
  <c r="F202" i="126"/>
  <c r="G201" i="126"/>
  <c r="F201" i="126"/>
  <c r="E200" i="126"/>
  <c r="E199" i="126" s="1"/>
  <c r="D200" i="126"/>
  <c r="G198" i="126"/>
  <c r="F198" i="126"/>
  <c r="E197" i="126"/>
  <c r="D197" i="126"/>
  <c r="G188" i="126"/>
  <c r="F188" i="126"/>
  <c r="E187" i="126"/>
  <c r="D187" i="126"/>
  <c r="G186" i="126"/>
  <c r="F186" i="126"/>
  <c r="E185" i="126"/>
  <c r="D185" i="126"/>
  <c r="E182" i="126"/>
  <c r="E181" i="126" s="1"/>
  <c r="D182" i="126"/>
  <c r="G180" i="126"/>
  <c r="F180" i="126"/>
  <c r="E179" i="126"/>
  <c r="D179" i="126"/>
  <c r="E178" i="126"/>
  <c r="D178" i="126"/>
  <c r="E177" i="126"/>
  <c r="D177" i="126"/>
  <c r="F175" i="126"/>
  <c r="F174" i="126"/>
  <c r="G173" i="126"/>
  <c r="F173" i="126"/>
  <c r="G172" i="126"/>
  <c r="F172" i="126"/>
  <c r="G171" i="126"/>
  <c r="F171" i="126"/>
  <c r="D168" i="126"/>
  <c r="D167" i="126" s="1"/>
  <c r="D166" i="126"/>
  <c r="E164" i="126"/>
  <c r="D164" i="126"/>
  <c r="E163" i="126"/>
  <c r="D163" i="126"/>
  <c r="E162" i="126"/>
  <c r="D162" i="126"/>
  <c r="E161" i="126"/>
  <c r="D161" i="126"/>
  <c r="E159" i="126"/>
  <c r="D159" i="126"/>
  <c r="E158" i="126"/>
  <c r="D158" i="126"/>
  <c r="E157" i="126"/>
  <c r="D157" i="126"/>
  <c r="E156" i="126"/>
  <c r="D156" i="126"/>
  <c r="D154" i="126"/>
  <c r="E153" i="126"/>
  <c r="D153" i="126"/>
  <c r="E152" i="126"/>
  <c r="D152" i="126"/>
  <c r="E151" i="126"/>
  <c r="D151" i="126"/>
  <c r="F148" i="126"/>
  <c r="E147" i="126"/>
  <c r="D147" i="126"/>
  <c r="G135" i="126"/>
  <c r="F135" i="126"/>
  <c r="G134" i="126"/>
  <c r="F134" i="126"/>
  <c r="E133" i="126"/>
  <c r="D133" i="126"/>
  <c r="F132" i="126"/>
  <c r="F130" i="126"/>
  <c r="F129" i="126"/>
  <c r="F128" i="126"/>
  <c r="F127" i="126"/>
  <c r="G126" i="126"/>
  <c r="F126" i="126"/>
  <c r="G125" i="126"/>
  <c r="F125" i="126"/>
  <c r="G124" i="126"/>
  <c r="F124" i="126"/>
  <c r="G123" i="126"/>
  <c r="F123" i="126"/>
  <c r="G122" i="126"/>
  <c r="F122" i="126"/>
  <c r="G121" i="126"/>
  <c r="F121" i="126"/>
  <c r="G120" i="126"/>
  <c r="F120" i="126"/>
  <c r="E119" i="126"/>
  <c r="D119" i="126"/>
  <c r="G118" i="126"/>
  <c r="F118" i="126"/>
  <c r="G117" i="126"/>
  <c r="F117" i="126"/>
  <c r="G116" i="126"/>
  <c r="F116" i="126"/>
  <c r="G115" i="126"/>
  <c r="F115" i="126"/>
  <c r="G114" i="126"/>
  <c r="F114" i="126"/>
  <c r="G113" i="126"/>
  <c r="F113" i="126"/>
  <c r="G112" i="126"/>
  <c r="F112" i="126"/>
  <c r="G111" i="126"/>
  <c r="F111" i="126"/>
  <c r="G110" i="126"/>
  <c r="F110" i="126"/>
  <c r="G109" i="126"/>
  <c r="F109" i="126"/>
  <c r="G108" i="126"/>
  <c r="F108" i="126"/>
  <c r="G107" i="126"/>
  <c r="F107" i="126"/>
  <c r="G106" i="126"/>
  <c r="F106" i="126"/>
  <c r="G105" i="126"/>
  <c r="F105" i="126"/>
  <c r="G104" i="126"/>
  <c r="F104" i="126"/>
  <c r="D103" i="126"/>
  <c r="G103" i="126" s="1"/>
  <c r="G101" i="126"/>
  <c r="F101" i="126"/>
  <c r="G98" i="126"/>
  <c r="F98" i="126"/>
  <c r="G97" i="126"/>
  <c r="F97" i="126"/>
  <c r="E96" i="126"/>
  <c r="D96" i="126"/>
  <c r="G95" i="126"/>
  <c r="F95" i="126"/>
  <c r="G94" i="126"/>
  <c r="F94" i="126"/>
  <c r="E93" i="126"/>
  <c r="D93" i="126"/>
  <c r="G92" i="126"/>
  <c r="F92" i="126"/>
  <c r="G91" i="126"/>
  <c r="F91" i="126"/>
  <c r="G90" i="126"/>
  <c r="F90" i="126"/>
  <c r="G89" i="126"/>
  <c r="F89" i="126"/>
  <c r="G87" i="126"/>
  <c r="F87" i="126"/>
  <c r="F86" i="126"/>
  <c r="G85" i="126"/>
  <c r="F85" i="126"/>
  <c r="D84" i="126"/>
  <c r="G82" i="126"/>
  <c r="F82" i="126"/>
  <c r="E81" i="126"/>
  <c r="D81" i="126"/>
  <c r="G80" i="126"/>
  <c r="F80" i="126"/>
  <c r="E79" i="126"/>
  <c r="D79" i="126"/>
  <c r="G78" i="126"/>
  <c r="F78" i="126"/>
  <c r="G77" i="126"/>
  <c r="F77" i="126"/>
  <c r="E76" i="126"/>
  <c r="D76" i="126"/>
  <c r="G75" i="126"/>
  <c r="F75" i="126"/>
  <c r="E74" i="126"/>
  <c r="D74" i="126"/>
  <c r="F74" i="126" s="1"/>
  <c r="G73" i="126"/>
  <c r="F73" i="126"/>
  <c r="G72" i="126"/>
  <c r="F72" i="126"/>
  <c r="E71" i="126"/>
  <c r="D71" i="126"/>
  <c r="F71" i="126" s="1"/>
  <c r="G70" i="126"/>
  <c r="F70" i="126"/>
  <c r="G69" i="126"/>
  <c r="F69" i="126"/>
  <c r="G68" i="126"/>
  <c r="F68" i="126"/>
  <c r="G67" i="126"/>
  <c r="F67" i="126"/>
  <c r="G66" i="126"/>
  <c r="F66" i="126"/>
  <c r="G65" i="126"/>
  <c r="F65" i="126"/>
  <c r="G64" i="126"/>
  <c r="F64" i="126"/>
  <c r="G63" i="126"/>
  <c r="F63" i="126"/>
  <c r="G62" i="126"/>
  <c r="F62" i="126"/>
  <c r="G61" i="126"/>
  <c r="F61" i="126"/>
  <c r="G60" i="126"/>
  <c r="F60" i="126"/>
  <c r="G59" i="126"/>
  <c r="F59" i="126"/>
  <c r="G58" i="126"/>
  <c r="F58" i="126"/>
  <c r="G57" i="126"/>
  <c r="F57" i="126"/>
  <c r="G56" i="126"/>
  <c r="F56" i="126"/>
  <c r="G55" i="126"/>
  <c r="F55" i="126"/>
  <c r="E54" i="126"/>
  <c r="D54" i="126"/>
  <c r="G53" i="126"/>
  <c r="F53" i="126"/>
  <c r="G52" i="126"/>
  <c r="F52" i="126"/>
  <c r="E51" i="126"/>
  <c r="D51" i="126"/>
  <c r="G50" i="126"/>
  <c r="F50" i="126"/>
  <c r="E49" i="126"/>
  <c r="D49" i="126"/>
  <c r="G48" i="126"/>
  <c r="F48" i="126"/>
  <c r="E47" i="126"/>
  <c r="D47" i="126"/>
  <c r="F46" i="126"/>
  <c r="G45" i="126"/>
  <c r="F45" i="126"/>
  <c r="G44" i="126"/>
  <c r="F44" i="126"/>
  <c r="E43" i="126"/>
  <c r="D43" i="126"/>
  <c r="G42" i="126"/>
  <c r="F42" i="126"/>
  <c r="E41" i="126"/>
  <c r="D41" i="126"/>
  <c r="G40" i="126"/>
  <c r="F40" i="126"/>
  <c r="G39" i="126"/>
  <c r="F39" i="126"/>
  <c r="G38" i="126"/>
  <c r="F38" i="126"/>
  <c r="E37" i="126"/>
  <c r="D37" i="126"/>
  <c r="F36" i="126"/>
  <c r="G35" i="126"/>
  <c r="F35" i="126"/>
  <c r="G34" i="126"/>
  <c r="F34" i="126"/>
  <c r="G33" i="126"/>
  <c r="F33" i="126"/>
  <c r="G32" i="126"/>
  <c r="F32" i="126"/>
  <c r="E31" i="126"/>
  <c r="D31" i="126"/>
  <c r="F30" i="126"/>
  <c r="G29" i="126"/>
  <c r="F29" i="126"/>
  <c r="G28" i="126"/>
  <c r="F28" i="126"/>
  <c r="G27" i="126"/>
  <c r="F27" i="126"/>
  <c r="G26" i="126"/>
  <c r="F26" i="126"/>
  <c r="E25" i="126"/>
  <c r="D25" i="126"/>
  <c r="G24" i="126"/>
  <c r="F24" i="126"/>
  <c r="G23" i="126"/>
  <c r="F23" i="126"/>
  <c r="E22" i="126"/>
  <c r="D22" i="126"/>
  <c r="G21" i="126"/>
  <c r="F21" i="126"/>
  <c r="G20" i="126"/>
  <c r="F20" i="126"/>
  <c r="G19" i="126"/>
  <c r="F19" i="126"/>
  <c r="E18" i="126"/>
  <c r="D18" i="126"/>
  <c r="G17" i="126"/>
  <c r="F17" i="126"/>
  <c r="G16" i="126"/>
  <c r="F16" i="126"/>
  <c r="E15" i="126"/>
  <c r="D15" i="126"/>
  <c r="G14" i="126"/>
  <c r="F14" i="126"/>
  <c r="G13" i="126"/>
  <c r="F13" i="126"/>
  <c r="E12" i="126"/>
  <c r="D12" i="126"/>
  <c r="G9" i="126"/>
  <c r="F9" i="126"/>
  <c r="E8" i="126"/>
  <c r="D8" i="126"/>
  <c r="G6" i="126"/>
  <c r="F6" i="126"/>
  <c r="G5" i="126"/>
  <c r="F5" i="126"/>
  <c r="E4" i="126"/>
  <c r="D4" i="126"/>
  <c r="D301" i="126" l="1"/>
  <c r="E143" i="126"/>
  <c r="D352" i="126"/>
  <c r="F640" i="126"/>
  <c r="G951" i="126"/>
  <c r="G1053" i="126"/>
  <c r="G1189" i="126"/>
  <c r="G824" i="126"/>
  <c r="G1061" i="126"/>
  <c r="G1118" i="126"/>
  <c r="G1153" i="126"/>
  <c r="G1252" i="126"/>
  <c r="G414" i="126"/>
  <c r="F691" i="126"/>
  <c r="F807" i="126"/>
  <c r="F1161" i="126"/>
  <c r="F1167" i="126"/>
  <c r="F1172" i="126"/>
  <c r="G1220" i="126"/>
  <c r="G1267" i="126"/>
  <c r="F230" i="126"/>
  <c r="F262" i="126"/>
  <c r="F266" i="126"/>
  <c r="F287" i="126"/>
  <c r="G304" i="126"/>
  <c r="D308" i="126"/>
  <c r="D307" i="126" s="1"/>
  <c r="F1230" i="126"/>
  <c r="E138" i="126"/>
  <c r="E1262" i="126"/>
  <c r="E1261" i="126" s="1"/>
  <c r="F1263" i="126"/>
  <c r="F1143" i="126"/>
  <c r="F1131" i="126"/>
  <c r="E1126" i="126"/>
  <c r="F1007" i="126"/>
  <c r="E985" i="126"/>
  <c r="E170" i="126"/>
  <c r="E169" i="126" s="1"/>
  <c r="F1232" i="126"/>
  <c r="G156" i="126"/>
  <c r="G161" i="126"/>
  <c r="G140" i="126"/>
  <c r="F418" i="126"/>
  <c r="G328" i="126"/>
  <c r="G152" i="126"/>
  <c r="G262" i="126"/>
  <c r="G324" i="126"/>
  <c r="G846" i="126"/>
  <c r="G855" i="126"/>
  <c r="F1270" i="126"/>
  <c r="F93" i="126"/>
  <c r="G807" i="126"/>
  <c r="F1135" i="126"/>
  <c r="G336" i="126"/>
  <c r="F1280" i="126"/>
  <c r="F1286" i="126"/>
  <c r="F96" i="126"/>
  <c r="D102" i="126"/>
  <c r="D100" i="126" s="1"/>
  <c r="D176" i="126"/>
  <c r="G187" i="126"/>
  <c r="F664" i="126"/>
  <c r="F682" i="126"/>
  <c r="E873" i="126"/>
  <c r="D323" i="126"/>
  <c r="G164" i="126"/>
  <c r="G407" i="126"/>
  <c r="F583" i="126"/>
  <c r="D791" i="126"/>
  <c r="E845" i="126"/>
  <c r="G845" i="126" s="1"/>
  <c r="F875" i="126"/>
  <c r="G917" i="126"/>
  <c r="E950" i="126"/>
  <c r="G950" i="126" s="1"/>
  <c r="G1007" i="126"/>
  <c r="G1107" i="126"/>
  <c r="G1131" i="126"/>
  <c r="G1143" i="126"/>
  <c r="G1223" i="126"/>
  <c r="G1272" i="126"/>
  <c r="G31" i="126"/>
  <c r="G76" i="126"/>
  <c r="G93" i="126"/>
  <c r="E1056" i="126"/>
  <c r="G1056" i="126" s="1"/>
  <c r="D155" i="126"/>
  <c r="G162" i="126"/>
  <c r="E168" i="126"/>
  <c r="E167" i="126" s="1"/>
  <c r="F167" i="126" s="1"/>
  <c r="E265" i="126"/>
  <c r="D331" i="126"/>
  <c r="D410" i="126"/>
  <c r="D812" i="126"/>
  <c r="G81" i="126"/>
  <c r="F163" i="126"/>
  <c r="F166" i="126"/>
  <c r="F304" i="126"/>
  <c r="F318" i="126"/>
  <c r="E327" i="126"/>
  <c r="G327" i="126" s="1"/>
  <c r="G345" i="126"/>
  <c r="F463" i="126"/>
  <c r="G465" i="126"/>
  <c r="G775" i="126"/>
  <c r="F855" i="126"/>
  <c r="F880" i="126"/>
  <c r="F1128" i="126"/>
  <c r="D1134" i="126"/>
  <c r="F1134" i="126" s="1"/>
  <c r="F1153" i="126"/>
  <c r="E1171" i="126"/>
  <c r="F1220" i="126"/>
  <c r="G1255" i="126"/>
  <c r="F154" i="126"/>
  <c r="F246" i="126"/>
  <c r="D265" i="126"/>
  <c r="F328" i="126"/>
  <c r="F715" i="126"/>
  <c r="G719" i="126"/>
  <c r="F1083" i="126"/>
  <c r="F1088" i="126"/>
  <c r="G1114" i="126"/>
  <c r="F1175" i="126"/>
  <c r="F1189" i="126"/>
  <c r="F1204" i="126"/>
  <c r="F332" i="126"/>
  <c r="F79" i="126"/>
  <c r="F81" i="126"/>
  <c r="F161" i="126"/>
  <c r="F178" i="126"/>
  <c r="G197" i="126"/>
  <c r="G480" i="126"/>
  <c r="F496" i="126"/>
  <c r="F579" i="126"/>
  <c r="F874" i="126"/>
  <c r="G916" i="126"/>
  <c r="E1235" i="126"/>
  <c r="F1255" i="126"/>
  <c r="G1259" i="126"/>
  <c r="F1267" i="126"/>
  <c r="F1276" i="126"/>
  <c r="G218" i="126"/>
  <c r="G283" i="126"/>
  <c r="E557" i="126"/>
  <c r="F636" i="126"/>
  <c r="F703" i="126"/>
  <c r="D714" i="126"/>
  <c r="D713" i="126" s="1"/>
  <c r="F992" i="126"/>
  <c r="F1034" i="126"/>
  <c r="F1050" i="126"/>
  <c r="F1074" i="126"/>
  <c r="D1127" i="126"/>
  <c r="G1127" i="126" s="1"/>
  <c r="G1128" i="126"/>
  <c r="G1135" i="126"/>
  <c r="G1204" i="126"/>
  <c r="E1219" i="126"/>
  <c r="F47" i="126"/>
  <c r="G96" i="126"/>
  <c r="G163" i="126"/>
  <c r="G177" i="126"/>
  <c r="G179" i="126"/>
  <c r="F333" i="126"/>
  <c r="G487" i="126"/>
  <c r="F544" i="126"/>
  <c r="D578" i="126"/>
  <c r="F578" i="126" s="1"/>
  <c r="F846" i="126"/>
  <c r="F1040" i="126"/>
  <c r="F1114" i="126"/>
  <c r="E1152" i="126"/>
  <c r="F1210" i="126"/>
  <c r="D1218" i="126"/>
  <c r="F1223" i="126"/>
  <c r="D1262" i="126"/>
  <c r="F1272" i="126"/>
  <c r="G74" i="126"/>
  <c r="F133" i="126"/>
  <c r="F147" i="126"/>
  <c r="G151" i="126"/>
  <c r="F153" i="126"/>
  <c r="F162" i="126"/>
  <c r="G205" i="126"/>
  <c r="G333" i="126"/>
  <c r="G347" i="126"/>
  <c r="D635" i="126"/>
  <c r="F635" i="126" s="1"/>
  <c r="G640" i="126"/>
  <c r="D681" i="126"/>
  <c r="D680" i="126" s="1"/>
  <c r="F680" i="126" s="1"/>
  <c r="G817" i="126"/>
  <c r="G929" i="126"/>
  <c r="G1167" i="126"/>
  <c r="F1186" i="126"/>
  <c r="F828" i="126"/>
  <c r="F817" i="126"/>
  <c r="F796" i="126"/>
  <c r="F775" i="126"/>
  <c r="F771" i="126"/>
  <c r="F753" i="126"/>
  <c r="G157" i="126"/>
  <c r="G722" i="126"/>
  <c r="G392" i="126"/>
  <c r="F733" i="126"/>
  <c r="F706" i="126"/>
  <c r="E659" i="126"/>
  <c r="G609" i="126"/>
  <c r="E592" i="126"/>
  <c r="G583" i="126"/>
  <c r="F159" i="126"/>
  <c r="G309" i="126"/>
  <c r="G559" i="126"/>
  <c r="E406" i="126"/>
  <c r="F407" i="126"/>
  <c r="F400" i="126"/>
  <c r="F386" i="126"/>
  <c r="F347" i="126"/>
  <c r="F336" i="126"/>
  <c r="E331" i="126"/>
  <c r="G332" i="126"/>
  <c r="F324" i="126"/>
  <c r="F250" i="126"/>
  <c r="F224" i="126"/>
  <c r="F200" i="126"/>
  <c r="D365" i="126"/>
  <c r="D213" i="126"/>
  <c r="G133" i="126"/>
  <c r="G154" i="126"/>
  <c r="G224" i="126"/>
  <c r="G249" i="126"/>
  <c r="E248" i="126"/>
  <c r="G688" i="126"/>
  <c r="F688" i="126"/>
  <c r="E687" i="126"/>
  <c r="F687" i="126" s="1"/>
  <c r="F896" i="126"/>
  <c r="D895" i="126"/>
  <c r="G895" i="126" s="1"/>
  <c r="G1024" i="126"/>
  <c r="E1019" i="126"/>
  <c r="F1045" i="126"/>
  <c r="D1044" i="126"/>
  <c r="F1044" i="126" s="1"/>
  <c r="G185" i="126"/>
  <c r="E184" i="126"/>
  <c r="G367" i="126"/>
  <c r="E366" i="126"/>
  <c r="G366" i="126" s="1"/>
  <c r="F428" i="126"/>
  <c r="E427" i="126"/>
  <c r="G472" i="126"/>
  <c r="D471" i="126"/>
  <c r="F471" i="126" s="1"/>
  <c r="G507" i="126"/>
  <c r="D506" i="126"/>
  <c r="G506" i="126" s="1"/>
  <c r="F714" i="126"/>
  <c r="F4" i="126"/>
  <c r="G15" i="126"/>
  <c r="D139" i="126"/>
  <c r="F187" i="126"/>
  <c r="G215" i="126"/>
  <c r="F218" i="126"/>
  <c r="G246" i="126"/>
  <c r="G269" i="126"/>
  <c r="G287" i="126"/>
  <c r="F397" i="126"/>
  <c r="D396" i="126"/>
  <c r="F422" i="126"/>
  <c r="D421" i="126"/>
  <c r="E634" i="126"/>
  <c r="F652" i="126"/>
  <c r="D651" i="126"/>
  <c r="G79" i="126"/>
  <c r="D144" i="126"/>
  <c r="D169" i="126"/>
  <c r="G182" i="126"/>
  <c r="F197" i="126"/>
  <c r="D199" i="126"/>
  <c r="F199" i="126" s="1"/>
  <c r="F205" i="126"/>
  <c r="E214" i="126"/>
  <c r="F215" i="126"/>
  <c r="D223" i="126"/>
  <c r="F243" i="126"/>
  <c r="D245" i="126"/>
  <c r="F276" i="126"/>
  <c r="D275" i="126"/>
  <c r="D274" i="126" s="1"/>
  <c r="D286" i="126"/>
  <c r="F294" i="126"/>
  <c r="G386" i="126"/>
  <c r="G389" i="126"/>
  <c r="E388" i="126"/>
  <c r="E385" i="126" s="1"/>
  <c r="E391" i="126"/>
  <c r="G391" i="126" s="1"/>
  <c r="G397" i="126"/>
  <c r="E396" i="126"/>
  <c r="G422" i="126"/>
  <c r="D426" i="126"/>
  <c r="F458" i="126"/>
  <c r="G463" i="126"/>
  <c r="E462" i="126"/>
  <c r="F468" i="126"/>
  <c r="F476" i="126"/>
  <c r="D475" i="126"/>
  <c r="F574" i="126"/>
  <c r="D573" i="126"/>
  <c r="G606" i="126"/>
  <c r="D605" i="126"/>
  <c r="F605" i="126" s="1"/>
  <c r="F661" i="126"/>
  <c r="D660" i="126"/>
  <c r="F702" i="126"/>
  <c r="D701" i="126"/>
  <c r="F871" i="126"/>
  <c r="D870" i="126"/>
  <c r="F870" i="126" s="1"/>
  <c r="D873" i="126"/>
  <c r="F1031" i="126"/>
  <c r="D1030" i="126"/>
  <c r="G1039" i="126"/>
  <c r="F1039" i="126"/>
  <c r="G1080" i="126"/>
  <c r="E1079" i="126"/>
  <c r="F1079" i="126" s="1"/>
  <c r="F249" i="126"/>
  <c r="D248" i="126"/>
  <c r="F140" i="126"/>
  <c r="G411" i="126"/>
  <c r="E410" i="126"/>
  <c r="G492" i="126"/>
  <c r="D491" i="126"/>
  <c r="G491" i="126" s="1"/>
  <c r="F25" i="126"/>
  <c r="G54" i="126"/>
  <c r="F182" i="126"/>
  <c r="D181" i="126"/>
  <c r="F181" i="126" s="1"/>
  <c r="F381" i="126"/>
  <c r="E380" i="126"/>
  <c r="F380" i="126" s="1"/>
  <c r="F389" i="126"/>
  <c r="D388" i="126"/>
  <c r="G594" i="126"/>
  <c r="D593" i="126"/>
  <c r="F618" i="126"/>
  <c r="D617" i="126"/>
  <c r="G47" i="126"/>
  <c r="E139" i="126"/>
  <c r="F8" i="126"/>
  <c r="G12" i="126"/>
  <c r="G18" i="126"/>
  <c r="F22" i="126"/>
  <c r="G37" i="126"/>
  <c r="F41" i="126"/>
  <c r="G43" i="126"/>
  <c r="G49" i="126"/>
  <c r="G51" i="126"/>
  <c r="G71" i="126"/>
  <c r="F76" i="126"/>
  <c r="D83" i="126"/>
  <c r="D138" i="126"/>
  <c r="F151" i="126"/>
  <c r="G153" i="126"/>
  <c r="F156" i="126"/>
  <c r="F158" i="126"/>
  <c r="D160" i="126"/>
  <c r="F160" i="126" s="1"/>
  <c r="F164" i="126"/>
  <c r="F179" i="126"/>
  <c r="F185" i="126"/>
  <c r="E223" i="126"/>
  <c r="G243" i="126"/>
  <c r="E245" i="126"/>
  <c r="E286" i="126"/>
  <c r="F367" i="126"/>
  <c r="F392" i="126"/>
  <c r="F411" i="126"/>
  <c r="F440" i="126"/>
  <c r="F446" i="126"/>
  <c r="E445" i="126"/>
  <c r="G468" i="126"/>
  <c r="E467" i="126"/>
  <c r="G467" i="126" s="1"/>
  <c r="G540" i="126"/>
  <c r="D539" i="126"/>
  <c r="F539" i="126" s="1"/>
  <c r="G558" i="126"/>
  <c r="D557" i="126"/>
  <c r="G563" i="126"/>
  <c r="E577" i="126"/>
  <c r="F669" i="126"/>
  <c r="D668" i="126"/>
  <c r="G668" i="126" s="1"/>
  <c r="D686" i="126"/>
  <c r="F729" i="126"/>
  <c r="D728" i="126"/>
  <c r="D727" i="126" s="1"/>
  <c r="G748" i="126"/>
  <c r="G747" i="126"/>
  <c r="G814" i="126"/>
  <c r="F814" i="126"/>
  <c r="E813" i="126"/>
  <c r="E812" i="126" s="1"/>
  <c r="F843" i="126"/>
  <c r="D842" i="126"/>
  <c r="F842" i="126" s="1"/>
  <c r="G1071" i="126"/>
  <c r="E1070" i="126"/>
  <c r="E1069" i="126" s="1"/>
  <c r="G1178" i="126"/>
  <c r="E1177" i="126"/>
  <c r="G1177" i="126" s="1"/>
  <c r="G652" i="126"/>
  <c r="G702" i="126"/>
  <c r="G706" i="126"/>
  <c r="G729" i="126"/>
  <c r="G793" i="126"/>
  <c r="E792" i="126"/>
  <c r="E791" i="126" s="1"/>
  <c r="F956" i="126"/>
  <c r="G956" i="126"/>
  <c r="F969" i="126"/>
  <c r="D968" i="126"/>
  <c r="F1021" i="126"/>
  <c r="D1020" i="126"/>
  <c r="G1020" i="126" s="1"/>
  <c r="F1086" i="126"/>
  <c r="D1085" i="126"/>
  <c r="F1104" i="126"/>
  <c r="D1103" i="126"/>
  <c r="G1103" i="126" s="1"/>
  <c r="E1112" i="126"/>
  <c r="G1185" i="126"/>
  <c r="E1184" i="126"/>
  <c r="E1180" i="126" s="1"/>
  <c r="G1292" i="126"/>
  <c r="F1292" i="126"/>
  <c r="E1291" i="126"/>
  <c r="G1291" i="126" s="1"/>
  <c r="G341" i="126"/>
  <c r="F371" i="126"/>
  <c r="F431" i="126"/>
  <c r="F441" i="126"/>
  <c r="G476" i="126"/>
  <c r="G496" i="126"/>
  <c r="G544" i="126"/>
  <c r="G618" i="126"/>
  <c r="G723" i="126"/>
  <c r="E728" i="126"/>
  <c r="E727" i="126" s="1"/>
  <c r="G733" i="126"/>
  <c r="G749" i="126"/>
  <c r="G753" i="126"/>
  <c r="E823" i="126"/>
  <c r="E822" i="126" s="1"/>
  <c r="F824" i="126"/>
  <c r="G874" i="126"/>
  <c r="E928" i="126"/>
  <c r="F929" i="126"/>
  <c r="F981" i="126"/>
  <c r="D980" i="126"/>
  <c r="G980" i="126" s="1"/>
  <c r="D1078" i="126"/>
  <c r="G1083" i="126"/>
  <c r="G1086" i="126"/>
  <c r="G1088" i="126"/>
  <c r="F1185" i="126"/>
  <c r="F1207" i="126"/>
  <c r="D1206" i="126"/>
  <c r="G1232" i="126"/>
  <c r="F152" i="126"/>
  <c r="F157" i="126"/>
  <c r="G200" i="126"/>
  <c r="G230" i="126"/>
  <c r="G250" i="126"/>
  <c r="G266" i="126"/>
  <c r="G279" i="126"/>
  <c r="G291" i="126"/>
  <c r="G302" i="126"/>
  <c r="G321" i="126"/>
  <c r="G354" i="126"/>
  <c r="F377" i="126"/>
  <c r="G400" i="126"/>
  <c r="F414" i="126"/>
  <c r="F419" i="126"/>
  <c r="E421" i="126"/>
  <c r="G460" i="126"/>
  <c r="E475" i="126"/>
  <c r="G579" i="126"/>
  <c r="G597" i="126"/>
  <c r="E617" i="126"/>
  <c r="F622" i="126"/>
  <c r="G636" i="126"/>
  <c r="E651" i="126"/>
  <c r="G655" i="126"/>
  <c r="G691" i="126"/>
  <c r="E701" i="126"/>
  <c r="G703" i="126"/>
  <c r="E713" i="126"/>
  <c r="G715" i="126"/>
  <c r="D770" i="126"/>
  <c r="G803" i="126"/>
  <c r="E802" i="126"/>
  <c r="G851" i="126"/>
  <c r="E850" i="126"/>
  <c r="F916" i="126"/>
  <c r="F1024" i="126"/>
  <c r="G1034" i="126"/>
  <c r="F1071" i="126"/>
  <c r="D1070" i="126"/>
  <c r="D1069" i="126" s="1"/>
  <c r="F1080" i="126"/>
  <c r="F1107" i="126"/>
  <c r="G1124" i="126"/>
  <c r="E1123" i="126"/>
  <c r="F1123" i="126" s="1"/>
  <c r="D1171" i="126"/>
  <c r="F1178" i="126"/>
  <c r="G1104" i="126"/>
  <c r="F1139" i="126"/>
  <c r="G1207" i="126"/>
  <c r="G796" i="126"/>
  <c r="G828" i="126"/>
  <c r="G843" i="126"/>
  <c r="G880" i="126"/>
  <c r="F917" i="126"/>
  <c r="F934" i="126"/>
  <c r="F951" i="126"/>
  <c r="G981" i="126"/>
  <c r="G992" i="126"/>
  <c r="G1021" i="126"/>
  <c r="G1031" i="126"/>
  <c r="G1045" i="126"/>
  <c r="G1270" i="126"/>
  <c r="G1276" i="126"/>
  <c r="D1279" i="126"/>
  <c r="G1280" i="126"/>
  <c r="D1285" i="126"/>
  <c r="D1282" i="126" s="1"/>
  <c r="G1286" i="126"/>
  <c r="G771" i="126"/>
  <c r="F793" i="126"/>
  <c r="F803" i="126"/>
  <c r="F851" i="126"/>
  <c r="G875" i="126"/>
  <c r="F901" i="126"/>
  <c r="E1030" i="126"/>
  <c r="G1040" i="126"/>
  <c r="F1053" i="126"/>
  <c r="F1061" i="126"/>
  <c r="F1066" i="126"/>
  <c r="E1085" i="126"/>
  <c r="E1102" i="126"/>
  <c r="D1113" i="126"/>
  <c r="F1124" i="126"/>
  <c r="F1138" i="126"/>
  <c r="G1172" i="126"/>
  <c r="G1186" i="126"/>
  <c r="E1206" i="126"/>
  <c r="E1203" i="126" s="1"/>
  <c r="F1236" i="126"/>
  <c r="F1252" i="126"/>
  <c r="D1258" i="126"/>
  <c r="F1258" i="126" s="1"/>
  <c r="D1269" i="126"/>
  <c r="F1269" i="126" s="1"/>
  <c r="E1279" i="126"/>
  <c r="E1285" i="126"/>
  <c r="E1282" i="126" s="1"/>
  <c r="G119" i="126"/>
  <c r="F119" i="126"/>
  <c r="G84" i="126"/>
  <c r="E83" i="126"/>
  <c r="F84" i="126"/>
  <c r="F54" i="126"/>
  <c r="F49" i="126"/>
  <c r="F51" i="126"/>
  <c r="F43" i="126"/>
  <c r="F31" i="126"/>
  <c r="F37" i="126"/>
  <c r="F18" i="126"/>
  <c r="F15" i="126"/>
  <c r="F12" i="126"/>
  <c r="D289" i="126"/>
  <c r="E102" i="126"/>
  <c r="E320" i="126"/>
  <c r="G320" i="126" s="1"/>
  <c r="E340" i="126"/>
  <c r="G340" i="126" s="1"/>
  <c r="E353" i="126"/>
  <c r="F354" i="126"/>
  <c r="E196" i="126"/>
  <c r="E274" i="126"/>
  <c r="G276" i="126"/>
  <c r="E282" i="126"/>
  <c r="G282" i="126" s="1"/>
  <c r="E290" i="126"/>
  <c r="G294" i="126"/>
  <c r="E301" i="126"/>
  <c r="F321" i="126"/>
  <c r="F341" i="126"/>
  <c r="F345" i="126"/>
  <c r="E176" i="126"/>
  <c r="D184" i="126"/>
  <c r="D11" i="126"/>
  <c r="F103" i="126"/>
  <c r="F177" i="126"/>
  <c r="G4" i="126"/>
  <c r="G8" i="126"/>
  <c r="E11" i="126"/>
  <c r="G22" i="126"/>
  <c r="G25" i="126"/>
  <c r="G41" i="126"/>
  <c r="F269" i="126"/>
  <c r="F279" i="126"/>
  <c r="F283" i="126"/>
  <c r="F291" i="126"/>
  <c r="F302" i="126"/>
  <c r="F309" i="126"/>
  <c r="F357" i="126"/>
  <c r="G357" i="126"/>
  <c r="D99" i="126"/>
  <c r="G371" i="126"/>
  <c r="G381" i="126"/>
  <c r="D385" i="126"/>
  <c r="G418" i="126"/>
  <c r="G419" i="126"/>
  <c r="G428" i="126"/>
  <c r="G431" i="126"/>
  <c r="G440" i="126"/>
  <c r="G441" i="126"/>
  <c r="G446" i="126"/>
  <c r="E538" i="126"/>
  <c r="D621" i="126"/>
  <c r="D445" i="126"/>
  <c r="F460" i="126"/>
  <c r="D462" i="126"/>
  <c r="F465" i="126"/>
  <c r="F472" i="126"/>
  <c r="D474" i="126"/>
  <c r="F480" i="126"/>
  <c r="F487" i="126"/>
  <c r="F492" i="126"/>
  <c r="F507" i="126"/>
  <c r="F540" i="126"/>
  <c r="F558" i="126"/>
  <c r="F559" i="126"/>
  <c r="F563" i="126"/>
  <c r="F594" i="126"/>
  <c r="F597" i="126"/>
  <c r="F606" i="126"/>
  <c r="F609" i="126"/>
  <c r="G622" i="126"/>
  <c r="G626" i="126"/>
  <c r="E620" i="126"/>
  <c r="F626" i="126"/>
  <c r="E376" i="126"/>
  <c r="G661" i="126"/>
  <c r="G664" i="126"/>
  <c r="G669" i="126"/>
  <c r="G682" i="126"/>
  <c r="F719" i="126"/>
  <c r="F722" i="126"/>
  <c r="F723" i="126"/>
  <c r="G871" i="126"/>
  <c r="G896" i="126"/>
  <c r="G901" i="126"/>
  <c r="G934" i="126"/>
  <c r="G976" i="126"/>
  <c r="F976" i="126"/>
  <c r="F987" i="126"/>
  <c r="D985" i="126"/>
  <c r="G1005" i="126"/>
  <c r="F1005" i="126"/>
  <c r="G1200" i="126"/>
  <c r="F1200" i="126"/>
  <c r="F974" i="126"/>
  <c r="D973" i="126"/>
  <c r="G987" i="126"/>
  <c r="G1017" i="126"/>
  <c r="F1017" i="126"/>
  <c r="G1092" i="126"/>
  <c r="F1092" i="126"/>
  <c r="G1096" i="126"/>
  <c r="F1096" i="126"/>
  <c r="G1100" i="126"/>
  <c r="F1100" i="126"/>
  <c r="G1138" i="126"/>
  <c r="F1157" i="126"/>
  <c r="G1230" i="126"/>
  <c r="G1240" i="126"/>
  <c r="F1240" i="126"/>
  <c r="F747" i="126"/>
  <c r="F748" i="126"/>
  <c r="F749" i="126"/>
  <c r="E894" i="126"/>
  <c r="D927" i="126"/>
  <c r="G977" i="126"/>
  <c r="F977" i="126"/>
  <c r="G988" i="126"/>
  <c r="F988" i="126"/>
  <c r="G1050" i="126"/>
  <c r="F1057" i="126"/>
  <c r="G1066" i="126"/>
  <c r="G1074" i="126"/>
  <c r="D1137" i="126"/>
  <c r="F1137" i="126" s="1"/>
  <c r="G1157" i="126"/>
  <c r="G1161" i="126"/>
  <c r="G1175" i="126"/>
  <c r="G1182" i="126"/>
  <c r="D1199" i="126"/>
  <c r="G1210" i="126"/>
  <c r="D1229" i="126"/>
  <c r="F1229" i="126" s="1"/>
  <c r="G1236" i="126"/>
  <c r="G1283" i="126"/>
  <c r="F1283" i="126"/>
  <c r="D1004" i="126"/>
  <c r="D1049" i="126"/>
  <c r="F1058" i="126"/>
  <c r="D1065" i="126"/>
  <c r="D1091" i="126"/>
  <c r="G1091" i="126" s="1"/>
  <c r="D1095" i="126"/>
  <c r="D1099" i="126"/>
  <c r="F1118" i="126"/>
  <c r="G1139" i="126"/>
  <c r="D1160" i="126"/>
  <c r="F1160" i="126" s="1"/>
  <c r="D1181" i="126"/>
  <c r="D1239" i="126"/>
  <c r="D1235" i="126" s="1"/>
  <c r="G1243" i="126"/>
  <c r="F1243" i="126"/>
  <c r="E1251" i="126"/>
  <c r="F1251" i="126" s="1"/>
  <c r="E1275" i="126"/>
  <c r="E1004" i="126"/>
  <c r="E189" i="125"/>
  <c r="F187" i="125"/>
  <c r="E180" i="125"/>
  <c r="D180" i="125"/>
  <c r="E174" i="125"/>
  <c r="D174" i="125"/>
  <c r="F176" i="125"/>
  <c r="E176" i="125"/>
  <c r="D176" i="125"/>
  <c r="F164" i="125"/>
  <c r="E164" i="125"/>
  <c r="D164" i="125"/>
  <c r="E158" i="125"/>
  <c r="D158" i="125"/>
  <c r="F158" i="125" s="1"/>
  <c r="F157" i="125"/>
  <c r="E157" i="125"/>
  <c r="D156" i="125"/>
  <c r="D157" i="125"/>
  <c r="F154" i="125"/>
  <c r="E154" i="125"/>
  <c r="D154" i="125"/>
  <c r="F1249" i="125"/>
  <c r="E1247" i="125"/>
  <c r="E1246" i="125" s="1"/>
  <c r="D1247" i="125"/>
  <c r="F1219" i="125"/>
  <c r="E1212" i="125"/>
  <c r="E1211" i="125" s="1"/>
  <c r="E1261" i="125"/>
  <c r="E1260" i="125" s="1"/>
  <c r="E1257" i="125"/>
  <c r="E1256" i="125" s="1"/>
  <c r="E1254" i="125"/>
  <c r="E1251" i="125"/>
  <c r="E1250" i="125" s="1"/>
  <c r="E1243" i="125"/>
  <c r="E1241" i="125"/>
  <c r="E1238" i="125"/>
  <c r="E1235" i="125"/>
  <c r="E1234" i="125" s="1"/>
  <c r="E1231" i="125"/>
  <c r="E1230" i="125" s="1"/>
  <c r="E1227" i="125"/>
  <c r="E1224" i="125"/>
  <c r="E1223" i="125" s="1"/>
  <c r="E1222" i="125" s="1"/>
  <c r="E1215" i="125"/>
  <c r="E1208" i="125"/>
  <c r="E1204" i="125"/>
  <c r="E1202" i="125"/>
  <c r="E1195" i="125"/>
  <c r="E1192" i="125"/>
  <c r="E1191" i="125" s="1"/>
  <c r="E1182" i="125"/>
  <c r="E1179" i="125"/>
  <c r="E1178" i="125" s="1"/>
  <c r="E1176" i="125"/>
  <c r="E1172" i="125"/>
  <c r="E1171" i="125" s="1"/>
  <c r="E1161" i="125"/>
  <c r="E1158" i="125"/>
  <c r="E1157" i="125" s="1"/>
  <c r="E1154" i="125"/>
  <c r="E1153" i="125" s="1"/>
  <c r="E1150" i="125"/>
  <c r="E1149" i="125" s="1"/>
  <c r="E1147" i="125"/>
  <c r="E1144" i="125"/>
  <c r="E1139" i="125"/>
  <c r="E1133" i="125"/>
  <c r="E1132" i="125" s="1"/>
  <c r="E1129" i="125"/>
  <c r="E1125" i="125"/>
  <c r="E4" i="125"/>
  <c r="E8" i="125"/>
  <c r="E12" i="125"/>
  <c r="E11" i="125" s="1"/>
  <c r="E10" i="125" s="1"/>
  <c r="E15" i="125"/>
  <c r="E18" i="125"/>
  <c r="E22" i="125"/>
  <c r="E25" i="125"/>
  <c r="E31" i="125"/>
  <c r="E37" i="125"/>
  <c r="E41" i="125"/>
  <c r="E43" i="125"/>
  <c r="E47" i="125"/>
  <c r="E49" i="125"/>
  <c r="E51" i="125"/>
  <c r="E54" i="125"/>
  <c r="E71" i="125"/>
  <c r="E74" i="125"/>
  <c r="E76" i="125"/>
  <c r="E79" i="125"/>
  <c r="E81" i="125"/>
  <c r="E84" i="125"/>
  <c r="E83" i="125" s="1"/>
  <c r="E92" i="125"/>
  <c r="E95" i="125"/>
  <c r="E102" i="125"/>
  <c r="E101" i="125" s="1"/>
  <c r="E99" i="125" s="1"/>
  <c r="E98" i="125" s="1"/>
  <c r="E118" i="125"/>
  <c r="E131" i="125"/>
  <c r="E146" i="125"/>
  <c r="E150" i="125"/>
  <c r="E151" i="125"/>
  <c r="E152" i="125"/>
  <c r="E153" i="125"/>
  <c r="E155" i="125"/>
  <c r="E156" i="125"/>
  <c r="E160" i="125"/>
  <c r="E161" i="125"/>
  <c r="E149" i="125" s="1"/>
  <c r="E162" i="125"/>
  <c r="E163" i="125"/>
  <c r="E166" i="125"/>
  <c r="E165" i="125" s="1"/>
  <c r="E169" i="125"/>
  <c r="E175" i="125"/>
  <c r="E177" i="125"/>
  <c r="E179" i="125"/>
  <c r="E183" i="125"/>
  <c r="E182" i="125" s="1"/>
  <c r="E185" i="125"/>
  <c r="E195" i="125"/>
  <c r="E198" i="125"/>
  <c r="E197" i="125" s="1"/>
  <c r="E203" i="125"/>
  <c r="E213" i="125"/>
  <c r="E212" i="125" s="1"/>
  <c r="E211" i="125" s="1"/>
  <c r="E216" i="125"/>
  <c r="E222" i="125"/>
  <c r="E221" i="125" s="1"/>
  <c r="E228" i="125"/>
  <c r="E241" i="125"/>
  <c r="E244" i="125"/>
  <c r="E243" i="125" s="1"/>
  <c r="E248" i="125"/>
  <c r="E247" i="125" s="1"/>
  <c r="E252" i="125"/>
  <c r="E259" i="125"/>
  <c r="E263" i="125"/>
  <c r="E266" i="125"/>
  <c r="E139" i="125" s="1"/>
  <c r="E273" i="125"/>
  <c r="E272" i="125" s="1"/>
  <c r="E276" i="125"/>
  <c r="E280" i="125"/>
  <c r="E279" i="125" s="1"/>
  <c r="E284" i="125"/>
  <c r="E283" i="125" s="1"/>
  <c r="E288" i="125"/>
  <c r="E287" i="125" s="1"/>
  <c r="E291" i="125"/>
  <c r="E299" i="125"/>
  <c r="E301" i="125"/>
  <c r="E298" i="125" s="1"/>
  <c r="E306" i="125"/>
  <c r="E315" i="125"/>
  <c r="E318" i="125"/>
  <c r="E317" i="125" s="1"/>
  <c r="E321" i="125"/>
  <c r="E325" i="125"/>
  <c r="E324" i="125" s="1"/>
  <c r="E330" i="125"/>
  <c r="E329" i="125" s="1"/>
  <c r="E333" i="125"/>
  <c r="E338" i="125"/>
  <c r="E337" i="125" s="1"/>
  <c r="E344" i="125"/>
  <c r="E342" i="125" s="1"/>
  <c r="E351" i="125"/>
  <c r="E350" i="125" s="1"/>
  <c r="E354" i="125"/>
  <c r="E364" i="125"/>
  <c r="E363" i="125" s="1"/>
  <c r="E368" i="125"/>
  <c r="E374" i="125"/>
  <c r="E373" i="125" s="1"/>
  <c r="E372" i="125" s="1"/>
  <c r="E378" i="125"/>
  <c r="E377" i="125" s="1"/>
  <c r="E383" i="125"/>
  <c r="E386" i="125"/>
  <c r="E385" i="125" s="1"/>
  <c r="E389" i="125"/>
  <c r="E388" i="125" s="1"/>
  <c r="E394" i="125"/>
  <c r="E393" i="125" s="1"/>
  <c r="E397" i="125"/>
  <c r="E404" i="125"/>
  <c r="E403" i="125" s="1"/>
  <c r="E408" i="125"/>
  <c r="E411" i="125"/>
  <c r="E416" i="125"/>
  <c r="E415" i="125" s="1"/>
  <c r="E419" i="125"/>
  <c r="E418" i="125" s="1"/>
  <c r="E425" i="125"/>
  <c r="E424" i="125" s="1"/>
  <c r="E428" i="125"/>
  <c r="E438" i="125"/>
  <c r="E437" i="125" s="1"/>
  <c r="E443" i="125"/>
  <c r="E455" i="125"/>
  <c r="E457" i="125"/>
  <c r="E460" i="125"/>
  <c r="E462" i="125"/>
  <c r="E465" i="125"/>
  <c r="E464" i="125" s="1"/>
  <c r="E469" i="125"/>
  <c r="E168" i="125" s="1"/>
  <c r="E167" i="125" s="1"/>
  <c r="E473" i="125"/>
  <c r="E472" i="125" s="1"/>
  <c r="E477" i="125"/>
  <c r="E484" i="125"/>
  <c r="E489" i="125"/>
  <c r="E488" i="125" s="1"/>
  <c r="E493" i="125"/>
  <c r="E504" i="125"/>
  <c r="E503" i="125" s="1"/>
  <c r="E537" i="125"/>
  <c r="E536" i="125" s="1"/>
  <c r="E541" i="125"/>
  <c r="E556" i="125"/>
  <c r="E555" i="125" s="1"/>
  <c r="E559" i="125"/>
  <c r="E570" i="125"/>
  <c r="E569" i="125" s="1"/>
  <c r="E568" i="125" s="1"/>
  <c r="E575" i="125"/>
  <c r="E574" i="125" s="1"/>
  <c r="E579" i="125"/>
  <c r="E590" i="125"/>
  <c r="E589" i="125" s="1"/>
  <c r="E593" i="125"/>
  <c r="E602" i="125"/>
  <c r="E601" i="125" s="1"/>
  <c r="E605" i="125"/>
  <c r="E614" i="125"/>
  <c r="E159" i="125" s="1"/>
  <c r="E618" i="125"/>
  <c r="E617" i="125" s="1"/>
  <c r="E622" i="125"/>
  <c r="E632" i="125"/>
  <c r="E631" i="125" s="1"/>
  <c r="E636" i="125"/>
  <c r="E648" i="125"/>
  <c r="E647" i="125" s="1"/>
  <c r="E651" i="125"/>
  <c r="E656" i="125"/>
  <c r="E655" i="125" s="1"/>
  <c r="E659" i="125"/>
  <c r="E664" i="125"/>
  <c r="E663" i="125" s="1"/>
  <c r="E662" i="125" s="1"/>
  <c r="E677" i="125"/>
  <c r="E676" i="125" s="1"/>
  <c r="E675" i="125" s="1"/>
  <c r="E683" i="125"/>
  <c r="E682" i="125" s="1"/>
  <c r="E686" i="125"/>
  <c r="E698" i="125"/>
  <c r="E697" i="125" s="1"/>
  <c r="E701" i="125"/>
  <c r="E710" i="125"/>
  <c r="E709" i="125" s="1"/>
  <c r="E714" i="125"/>
  <c r="E718" i="125"/>
  <c r="E717" i="125" s="1"/>
  <c r="E724" i="125"/>
  <c r="E723" i="125" s="1"/>
  <c r="E728" i="125"/>
  <c r="E742" i="125"/>
  <c r="E741" i="125" s="1"/>
  <c r="E746" i="125"/>
  <c r="E762" i="125"/>
  <c r="E761" i="125" s="1"/>
  <c r="E766" i="125"/>
  <c r="E782" i="125"/>
  <c r="E781" i="125" s="1"/>
  <c r="E785" i="125"/>
  <c r="E790" i="125"/>
  <c r="E789" i="125" s="1"/>
  <c r="E794" i="125"/>
  <c r="E799" i="125"/>
  <c r="E798" i="125" s="1"/>
  <c r="E802" i="125"/>
  <c r="E807" i="125"/>
  <c r="E806" i="125" s="1"/>
  <c r="E811" i="125"/>
  <c r="E823" i="125"/>
  <c r="E822" i="125" s="1"/>
  <c r="E826" i="125"/>
  <c r="E825" i="125" s="1"/>
  <c r="E831" i="125"/>
  <c r="E830" i="125" s="1"/>
  <c r="E835" i="125"/>
  <c r="E851" i="125"/>
  <c r="E850" i="125" s="1"/>
  <c r="E855" i="125"/>
  <c r="E854" i="125" s="1"/>
  <c r="E860" i="125"/>
  <c r="E876" i="125"/>
  <c r="E875" i="125" s="1"/>
  <c r="E881" i="125"/>
  <c r="E897" i="125"/>
  <c r="E896" i="125" s="1"/>
  <c r="E903" i="125"/>
  <c r="E902" i="125" s="1"/>
  <c r="E908" i="125"/>
  <c r="E924" i="125"/>
  <c r="E923" i="125" s="1"/>
  <c r="E929" i="125"/>
  <c r="E942" i="125"/>
  <c r="E941" i="125" s="1"/>
  <c r="E946" i="125"/>
  <c r="E945" i="125" s="1"/>
  <c r="E944" i="125" s="1"/>
  <c r="E949" i="125"/>
  <c r="E948" i="125" s="1"/>
  <c r="E953" i="125"/>
  <c r="E952" i="125" s="1"/>
  <c r="E951" i="125" s="1"/>
  <c r="E960" i="125"/>
  <c r="E959" i="125" s="1"/>
  <c r="E964" i="125"/>
  <c r="E977" i="125"/>
  <c r="E979" i="125"/>
  <c r="E989" i="125"/>
  <c r="E993" i="125"/>
  <c r="E992" i="125" s="1"/>
  <c r="E996" i="125"/>
  <c r="E1003" i="125"/>
  <c r="E1002" i="125" s="1"/>
  <c r="E1006" i="125"/>
  <c r="E1012" i="125"/>
  <c r="E1011" i="125" s="1"/>
  <c r="E1017" i="125"/>
  <c r="E1016" i="125" s="1"/>
  <c r="E1022" i="125"/>
  <c r="E1021" i="125" s="1"/>
  <c r="E1025" i="125"/>
  <c r="E1030" i="125"/>
  <c r="E1029" i="125" s="1"/>
  <c r="E1033" i="125"/>
  <c r="E1038" i="125"/>
  <c r="E1037" i="125" s="1"/>
  <c r="E1036" i="125" s="1"/>
  <c r="E1043" i="125"/>
  <c r="E1042" i="125" s="1"/>
  <c r="E1046" i="125"/>
  <c r="E1052" i="125"/>
  <c r="E1051" i="125" s="1"/>
  <c r="E1055" i="125"/>
  <c r="E1058" i="125"/>
  <c r="E1060" i="125"/>
  <c r="E1064" i="125"/>
  <c r="E1063" i="125" s="1"/>
  <c r="E1068" i="125"/>
  <c r="E1067" i="125" s="1"/>
  <c r="E1072" i="125"/>
  <c r="E1071" i="125" s="1"/>
  <c r="E1076" i="125"/>
  <c r="E1075" i="125" s="1"/>
  <c r="E1079" i="125"/>
  <c r="E1086" i="125"/>
  <c r="E1085" i="125" s="1"/>
  <c r="E1090" i="125"/>
  <c r="E1096" i="125"/>
  <c r="E1095" i="125" s="1"/>
  <c r="E1100" i="125"/>
  <c r="E1099" i="125" s="1"/>
  <c r="E1103" i="125"/>
  <c r="E1107" i="125"/>
  <c r="E1106" i="125" s="1"/>
  <c r="E1111" i="125"/>
  <c r="E1110" i="125" s="1"/>
  <c r="E1115" i="125"/>
  <c r="F1031" i="125"/>
  <c r="F1032" i="125"/>
  <c r="D1030" i="125"/>
  <c r="D1029" i="125" s="1"/>
  <c r="F947" i="125"/>
  <c r="D946" i="125"/>
  <c r="D945" i="125" s="1"/>
  <c r="F943" i="125"/>
  <c r="D942" i="125"/>
  <c r="F906" i="125"/>
  <c r="D903" i="125"/>
  <c r="F843" i="125"/>
  <c r="F889" i="125"/>
  <c r="D634" i="126" l="1"/>
  <c r="D351" i="126"/>
  <c r="G873" i="126"/>
  <c r="F308" i="126"/>
  <c r="F1069" i="126"/>
  <c r="G421" i="126"/>
  <c r="G1085" i="126"/>
  <c r="E142" i="126"/>
  <c r="G245" i="126"/>
  <c r="F138" i="126"/>
  <c r="D222" i="126"/>
  <c r="D221" i="126" s="1"/>
  <c r="G1134" i="126"/>
  <c r="F873" i="126"/>
  <c r="F845" i="126"/>
  <c r="F491" i="126"/>
  <c r="G1229" i="126"/>
  <c r="G985" i="126"/>
  <c r="F168" i="126"/>
  <c r="G168" i="126"/>
  <c r="G167" i="126"/>
  <c r="G170" i="126"/>
  <c r="F792" i="126"/>
  <c r="F274" i="126"/>
  <c r="G557" i="126"/>
  <c r="G286" i="126"/>
  <c r="F388" i="126"/>
  <c r="G410" i="126"/>
  <c r="F170" i="126"/>
  <c r="F1171" i="126"/>
  <c r="F950" i="126"/>
  <c r="E948" i="126"/>
  <c r="F1291" i="126"/>
  <c r="D577" i="126"/>
  <c r="F577" i="126" s="1"/>
  <c r="D264" i="126"/>
  <c r="F462" i="126"/>
  <c r="G578" i="126"/>
  <c r="G169" i="126"/>
  <c r="G1123" i="126"/>
  <c r="G1171" i="126"/>
  <c r="G265" i="126"/>
  <c r="F1004" i="126"/>
  <c r="G1206" i="126"/>
  <c r="D143" i="126"/>
  <c r="D1170" i="126"/>
  <c r="G1044" i="126"/>
  <c r="D489" i="126"/>
  <c r="F489" i="126" s="1"/>
  <c r="G713" i="126"/>
  <c r="G714" i="126"/>
  <c r="F681" i="126"/>
  <c r="G635" i="126"/>
  <c r="E323" i="126"/>
  <c r="G323" i="126" s="1"/>
  <c r="F265" i="126"/>
  <c r="G681" i="126"/>
  <c r="F327" i="126"/>
  <c r="G1235" i="126"/>
  <c r="F1056" i="126"/>
  <c r="E1090" i="126"/>
  <c r="G701" i="126"/>
  <c r="E222" i="126"/>
  <c r="G222" i="126" s="1"/>
  <c r="G1285" i="126"/>
  <c r="F1279" i="126"/>
  <c r="E307" i="126"/>
  <c r="D137" i="126"/>
  <c r="G1258" i="126"/>
  <c r="E1218" i="126"/>
  <c r="G1218" i="126" s="1"/>
  <c r="G1219" i="126"/>
  <c r="D1126" i="126"/>
  <c r="F1127" i="126"/>
  <c r="G1137" i="126"/>
  <c r="G770" i="126"/>
  <c r="D769" i="126"/>
  <c r="F769" i="126" s="1"/>
  <c r="F1177" i="126"/>
  <c r="F802" i="126"/>
  <c r="E801" i="126"/>
  <c r="G801" i="126" s="1"/>
  <c r="F1206" i="126"/>
  <c r="G138" i="126"/>
  <c r="F144" i="126"/>
  <c r="F1262" i="126"/>
  <c r="D1261" i="126"/>
  <c r="F1261" i="126" s="1"/>
  <c r="F1219" i="126"/>
  <c r="G1262" i="126"/>
  <c r="G617" i="126"/>
  <c r="G139" i="126"/>
  <c r="G680" i="126"/>
  <c r="F634" i="126"/>
  <c r="E604" i="126"/>
  <c r="D150" i="126"/>
  <c r="D149" i="126" s="1"/>
  <c r="G406" i="126"/>
  <c r="F406" i="126"/>
  <c r="G380" i="126"/>
  <c r="E365" i="126"/>
  <c r="G365" i="126" s="1"/>
  <c r="F331" i="126"/>
  <c r="G331" i="126"/>
  <c r="F320" i="126"/>
  <c r="F248" i="126"/>
  <c r="F223" i="126"/>
  <c r="D979" i="126"/>
  <c r="F980" i="126"/>
  <c r="G823" i="126"/>
  <c r="F823" i="126"/>
  <c r="G728" i="126"/>
  <c r="E1170" i="126"/>
  <c r="G275" i="126"/>
  <c r="G223" i="126"/>
  <c r="G1079" i="126"/>
  <c r="E1078" i="126"/>
  <c r="G1078" i="126" s="1"/>
  <c r="D1029" i="126"/>
  <c r="F1030" i="126"/>
  <c r="F421" i="126"/>
  <c r="F895" i="126"/>
  <c r="D894" i="126"/>
  <c r="F894" i="126" s="1"/>
  <c r="F410" i="126"/>
  <c r="G593" i="126"/>
  <c r="D592" i="126"/>
  <c r="F660" i="126"/>
  <c r="D659" i="126"/>
  <c r="F475" i="126"/>
  <c r="G396" i="126"/>
  <c r="E395" i="126"/>
  <c r="F467" i="126"/>
  <c r="F427" i="126"/>
  <c r="E426" i="126"/>
  <c r="E137" i="126"/>
  <c r="D1203" i="126"/>
  <c r="G1203" i="126" s="1"/>
  <c r="G660" i="126"/>
  <c r="F557" i="126"/>
  <c r="F506" i="126"/>
  <c r="D142" i="126"/>
  <c r="G427" i="126"/>
  <c r="F184" i="126"/>
  <c r="G83" i="126"/>
  <c r="G842" i="126"/>
  <c r="G651" i="126"/>
  <c r="E650" i="126"/>
  <c r="G928" i="126"/>
  <c r="E927" i="126"/>
  <c r="G927" i="126" s="1"/>
  <c r="F928" i="126"/>
  <c r="D1274" i="126"/>
  <c r="F1085" i="126"/>
  <c r="F968" i="126"/>
  <c r="D948" i="126"/>
  <c r="G813" i="126"/>
  <c r="F813" i="126"/>
  <c r="G539" i="126"/>
  <c r="D538" i="126"/>
  <c r="G538" i="126" s="1"/>
  <c r="G199" i="126"/>
  <c r="F617" i="126"/>
  <c r="F701" i="126"/>
  <c r="G605" i="126"/>
  <c r="D604" i="126"/>
  <c r="F573" i="126"/>
  <c r="D572" i="126"/>
  <c r="F572" i="126" s="1"/>
  <c r="F245" i="126"/>
  <c r="G214" i="126"/>
  <c r="E213" i="126"/>
  <c r="G213" i="126" s="1"/>
  <c r="G634" i="126"/>
  <c r="F713" i="126"/>
  <c r="G471" i="126"/>
  <c r="D470" i="126"/>
  <c r="G181" i="126"/>
  <c r="F391" i="126"/>
  <c r="F366" i="126"/>
  <c r="G1030" i="126"/>
  <c r="E1029" i="126"/>
  <c r="G850" i="126"/>
  <c r="E849" i="126"/>
  <c r="G475" i="126"/>
  <c r="E474" i="126"/>
  <c r="F474" i="126" s="1"/>
  <c r="D1019" i="126"/>
  <c r="F1019" i="126" s="1"/>
  <c r="F1020" i="126"/>
  <c r="F850" i="126"/>
  <c r="F651" i="126"/>
  <c r="D650" i="126"/>
  <c r="G1282" i="126"/>
  <c r="G870" i="126"/>
  <c r="F593" i="126"/>
  <c r="F275" i="126"/>
  <c r="D196" i="126"/>
  <c r="F196" i="126" s="1"/>
  <c r="G1113" i="126"/>
  <c r="F1113" i="126"/>
  <c r="D1112" i="126"/>
  <c r="F1112" i="126" s="1"/>
  <c r="G1070" i="126"/>
  <c r="F340" i="126"/>
  <c r="G1279" i="126"/>
  <c r="F1285" i="126"/>
  <c r="G1269" i="126"/>
  <c r="F1070" i="126"/>
  <c r="G802" i="126"/>
  <c r="F770" i="126"/>
  <c r="F1103" i="126"/>
  <c r="D1102" i="126"/>
  <c r="F1102" i="126" s="1"/>
  <c r="D849" i="126"/>
  <c r="G792" i="126"/>
  <c r="G791" i="126"/>
  <c r="F728" i="126"/>
  <c r="F668" i="126"/>
  <c r="D667" i="126"/>
  <c r="G144" i="126"/>
  <c r="G388" i="126"/>
  <c r="F286" i="126"/>
  <c r="F169" i="126"/>
  <c r="F396" i="126"/>
  <c r="D395" i="126"/>
  <c r="F139" i="126"/>
  <c r="G687" i="126"/>
  <c r="E686" i="126"/>
  <c r="G248" i="126"/>
  <c r="F214" i="126"/>
  <c r="G160" i="126"/>
  <c r="F83" i="126"/>
  <c r="G1099" i="126"/>
  <c r="F1099" i="126"/>
  <c r="F1065" i="126"/>
  <c r="D1064" i="126"/>
  <c r="G822" i="126"/>
  <c r="F445" i="126"/>
  <c r="G176" i="126"/>
  <c r="F176" i="126"/>
  <c r="G301" i="126"/>
  <c r="G462" i="126"/>
  <c r="D285" i="126"/>
  <c r="G1004" i="126"/>
  <c r="F1181" i="126"/>
  <c r="G1095" i="126"/>
  <c r="F1095" i="126"/>
  <c r="D1152" i="126"/>
  <c r="G1181" i="126"/>
  <c r="G1069" i="126"/>
  <c r="G385" i="126"/>
  <c r="E384" i="126"/>
  <c r="G274" i="126"/>
  <c r="E264" i="126"/>
  <c r="G445" i="126"/>
  <c r="F102" i="126"/>
  <c r="G102" i="126"/>
  <c r="E100" i="126"/>
  <c r="D306" i="126"/>
  <c r="F301" i="126"/>
  <c r="G1275" i="126"/>
  <c r="E1274" i="126"/>
  <c r="G1239" i="126"/>
  <c r="F1239" i="126"/>
  <c r="F1091" i="126"/>
  <c r="F1049" i="126"/>
  <c r="D1048" i="126"/>
  <c r="G1199" i="126"/>
  <c r="F1199" i="126"/>
  <c r="D1184" i="126"/>
  <c r="G1065" i="126"/>
  <c r="F985" i="126"/>
  <c r="E375" i="126"/>
  <c r="F375" i="126" s="1"/>
  <c r="E155" i="126"/>
  <c r="D344" i="126"/>
  <c r="F376" i="126"/>
  <c r="F11" i="126"/>
  <c r="D10" i="126"/>
  <c r="G290" i="126"/>
  <c r="E289" i="126"/>
  <c r="G184" i="126"/>
  <c r="F290" i="126"/>
  <c r="G1251" i="126"/>
  <c r="E1250" i="126"/>
  <c r="E1234" i="126" s="1"/>
  <c r="F1235" i="126"/>
  <c r="F1275" i="126"/>
  <c r="F822" i="126"/>
  <c r="F973" i="126"/>
  <c r="D972" i="126"/>
  <c r="G1160" i="126"/>
  <c r="G1049" i="126"/>
  <c r="F1282" i="126"/>
  <c r="F621" i="126"/>
  <c r="G621" i="126"/>
  <c r="D620" i="126"/>
  <c r="G620" i="126" s="1"/>
  <c r="F385" i="126"/>
  <c r="D384" i="126"/>
  <c r="E10" i="126"/>
  <c r="G11" i="126"/>
  <c r="G308" i="126"/>
  <c r="G353" i="126"/>
  <c r="F353" i="126"/>
  <c r="E352" i="126"/>
  <c r="F282" i="126"/>
  <c r="E554" i="125"/>
  <c r="E471" i="125"/>
  <c r="E286" i="125"/>
  <c r="E1201" i="125"/>
  <c r="E853" i="125"/>
  <c r="E646" i="125"/>
  <c r="E616" i="125"/>
  <c r="E141" i="125"/>
  <c r="E976" i="125"/>
  <c r="E797" i="125"/>
  <c r="E1050" i="125"/>
  <c r="E407" i="125"/>
  <c r="E246" i="125"/>
  <c r="E138" i="125"/>
  <c r="E1041" i="125"/>
  <c r="E991" i="125"/>
  <c r="E921" i="125"/>
  <c r="E780" i="125"/>
  <c r="E740" i="125"/>
  <c r="E349" i="125"/>
  <c r="E1020" i="125"/>
  <c r="E1245" i="125"/>
  <c r="E320" i="125"/>
  <c r="E874" i="125"/>
  <c r="E901" i="125"/>
  <c r="E1074" i="125"/>
  <c r="E1057" i="125"/>
  <c r="E708" i="125"/>
  <c r="E681" i="125"/>
  <c r="E588" i="125"/>
  <c r="E328" i="125"/>
  <c r="E305" i="125"/>
  <c r="E304" i="125" s="1"/>
  <c r="E262" i="125"/>
  <c r="E220" i="125"/>
  <c r="E219" i="125" s="1"/>
  <c r="E1028" i="125"/>
  <c r="E1001" i="125"/>
  <c r="E957" i="125"/>
  <c r="E805" i="125"/>
  <c r="E788" i="125"/>
  <c r="E760" i="125"/>
  <c r="E722" i="125"/>
  <c r="E654" i="125"/>
  <c r="E630" i="125"/>
  <c r="E535" i="125"/>
  <c r="E486" i="125"/>
  <c r="E442" i="125"/>
  <c r="E392" i="125"/>
  <c r="E362" i="125"/>
  <c r="E348" i="125" s="1"/>
  <c r="E341" i="125" s="1"/>
  <c r="E1109" i="125"/>
  <c r="E1098" i="125"/>
  <c r="E1084" i="125"/>
  <c r="E696" i="125"/>
  <c r="E573" i="125"/>
  <c r="E459" i="125"/>
  <c r="E282" i="125"/>
  <c r="E271" i="125"/>
  <c r="E143" i="125"/>
  <c r="E1240" i="125"/>
  <c r="E1253" i="125"/>
  <c r="E137" i="125"/>
  <c r="E1233" i="125"/>
  <c r="E1207" i="125"/>
  <c r="E1190" i="125"/>
  <c r="E1175" i="125"/>
  <c r="E1156" i="125"/>
  <c r="E1152" i="125" s="1"/>
  <c r="E1143" i="125"/>
  <c r="E1142" i="125" s="1"/>
  <c r="E613" i="125"/>
  <c r="E600" i="125" s="1"/>
  <c r="E1124" i="125"/>
  <c r="E148" i="125"/>
  <c r="E145" i="125" s="1"/>
  <c r="E382" i="125"/>
  <c r="E381" i="125" s="1"/>
  <c r="E7" i="125"/>
  <c r="E829" i="125"/>
  <c r="E423" i="125"/>
  <c r="E3" i="125"/>
  <c r="F942" i="125"/>
  <c r="F1029" i="125"/>
  <c r="E468" i="125"/>
  <c r="E467" i="125" s="1"/>
  <c r="E194" i="125"/>
  <c r="F946" i="125"/>
  <c r="F1030" i="125"/>
  <c r="D944" i="125"/>
  <c r="F944" i="125" s="1"/>
  <c r="F945" i="125"/>
  <c r="D941" i="125"/>
  <c r="F941" i="125" s="1"/>
  <c r="F365" i="126" l="1"/>
  <c r="E984" i="126"/>
  <c r="G196" i="126"/>
  <c r="E848" i="126"/>
  <c r="F1203" i="126"/>
  <c r="F1170" i="126"/>
  <c r="G948" i="126"/>
  <c r="F948" i="126"/>
  <c r="F222" i="126"/>
  <c r="D726" i="126"/>
  <c r="D1202" i="126"/>
  <c r="G264" i="126"/>
  <c r="G577" i="126"/>
  <c r="F972" i="126"/>
  <c r="D848" i="126"/>
  <c r="G143" i="126"/>
  <c r="G474" i="126"/>
  <c r="D141" i="126"/>
  <c r="D136" i="126" s="1"/>
  <c r="F538" i="126"/>
  <c r="F137" i="126"/>
  <c r="E221" i="126"/>
  <c r="F221" i="126" s="1"/>
  <c r="F604" i="126"/>
  <c r="G489" i="126"/>
  <c r="D984" i="126"/>
  <c r="F984" i="126" s="1"/>
  <c r="F1078" i="126"/>
  <c r="D1234" i="126"/>
  <c r="D1090" i="126"/>
  <c r="F1090" i="126" s="1"/>
  <c r="F323" i="126"/>
  <c r="G1261" i="126"/>
  <c r="E1202" i="126"/>
  <c r="G1102" i="126"/>
  <c r="F264" i="126"/>
  <c r="D195" i="126"/>
  <c r="D194" i="126" s="1"/>
  <c r="G849" i="126"/>
  <c r="F1029" i="126"/>
  <c r="E556" i="126"/>
  <c r="F1218" i="126"/>
  <c r="F1126" i="126"/>
  <c r="G1126" i="126"/>
  <c r="G604" i="126"/>
  <c r="G137" i="126"/>
  <c r="F727" i="126"/>
  <c r="F650" i="126"/>
  <c r="E195" i="126"/>
  <c r="G894" i="126"/>
  <c r="F927" i="126"/>
  <c r="G1112" i="126"/>
  <c r="G686" i="126"/>
  <c r="F686" i="126"/>
  <c r="F395" i="126"/>
  <c r="D394" i="126"/>
  <c r="F849" i="126"/>
  <c r="F213" i="126"/>
  <c r="G727" i="126"/>
  <c r="G470" i="126"/>
  <c r="F470" i="126"/>
  <c r="G812" i="126"/>
  <c r="F812" i="126"/>
  <c r="F426" i="126"/>
  <c r="E425" i="126"/>
  <c r="G426" i="126"/>
  <c r="G592" i="126"/>
  <c r="F592" i="126"/>
  <c r="G1170" i="126"/>
  <c r="E726" i="126"/>
  <c r="G1029" i="126"/>
  <c r="G650" i="126"/>
  <c r="F659" i="126"/>
  <c r="G659" i="126"/>
  <c r="F979" i="126"/>
  <c r="G979" i="126"/>
  <c r="D425" i="126"/>
  <c r="G1019" i="126"/>
  <c r="F667" i="126"/>
  <c r="G667" i="126"/>
  <c r="G395" i="126"/>
  <c r="E394" i="126"/>
  <c r="G769" i="126"/>
  <c r="F801" i="126"/>
  <c r="F791" i="126"/>
  <c r="G10" i="126"/>
  <c r="E7" i="126"/>
  <c r="G289" i="126"/>
  <c r="E285" i="126"/>
  <c r="F285" i="126" s="1"/>
  <c r="G352" i="126"/>
  <c r="F352" i="126"/>
  <c r="E351" i="126"/>
  <c r="D556" i="126"/>
  <c r="F620" i="126"/>
  <c r="E141" i="126"/>
  <c r="G142" i="126"/>
  <c r="F10" i="126"/>
  <c r="D7" i="126"/>
  <c r="F1184" i="126"/>
  <c r="G1184" i="126"/>
  <c r="G100" i="126"/>
  <c r="E99" i="126"/>
  <c r="F100" i="126"/>
  <c r="G384" i="126"/>
  <c r="G1152" i="126"/>
  <c r="F1152" i="126"/>
  <c r="F143" i="126"/>
  <c r="G1250" i="126"/>
  <c r="F1250" i="126"/>
  <c r="D146" i="126"/>
  <c r="F384" i="126"/>
  <c r="E150" i="126"/>
  <c r="F155" i="126"/>
  <c r="D300" i="126"/>
  <c r="D1180" i="126"/>
  <c r="F1064" i="126"/>
  <c r="G1064" i="126"/>
  <c r="G307" i="126"/>
  <c r="E306" i="126"/>
  <c r="F306" i="126" s="1"/>
  <c r="F1048" i="126"/>
  <c r="G1048" i="126"/>
  <c r="G1274" i="126"/>
  <c r="F1274" i="126"/>
  <c r="F307" i="126"/>
  <c r="F289" i="126"/>
  <c r="F142" i="126"/>
  <c r="E391" i="125"/>
  <c r="E261" i="125"/>
  <c r="E956" i="125"/>
  <c r="E303" i="125"/>
  <c r="E297" i="125" s="1"/>
  <c r="E142" i="125"/>
  <c r="E1206" i="125"/>
  <c r="E721" i="125"/>
  <c r="E828" i="125"/>
  <c r="E140" i="125"/>
  <c r="E1062" i="125"/>
  <c r="E376" i="125"/>
  <c r="E553" i="125"/>
  <c r="E1174" i="125"/>
  <c r="E136" i="125"/>
  <c r="E422" i="125"/>
  <c r="E193" i="125"/>
  <c r="E192" i="125" s="1"/>
  <c r="F726" i="126" l="1"/>
  <c r="E194" i="126"/>
  <c r="F194" i="126" s="1"/>
  <c r="G221" i="126"/>
  <c r="G984" i="126"/>
  <c r="F1202" i="126"/>
  <c r="F556" i="126"/>
  <c r="G1202" i="126"/>
  <c r="F141" i="126"/>
  <c r="G195" i="126"/>
  <c r="G1090" i="126"/>
  <c r="G848" i="126"/>
  <c r="F1234" i="126"/>
  <c r="D725" i="126"/>
  <c r="G394" i="126"/>
  <c r="F848" i="126"/>
  <c r="F425" i="126"/>
  <c r="E424" i="126"/>
  <c r="G425" i="126"/>
  <c r="F195" i="126"/>
  <c r="E725" i="126"/>
  <c r="G556" i="126"/>
  <c r="G726" i="126"/>
  <c r="F394" i="126"/>
  <c r="D379" i="126"/>
  <c r="E379" i="126"/>
  <c r="F1180" i="126"/>
  <c r="G1180" i="126"/>
  <c r="D1169" i="126"/>
  <c r="E136" i="126"/>
  <c r="G141" i="126"/>
  <c r="G285" i="126"/>
  <c r="G99" i="126"/>
  <c r="F99" i="126"/>
  <c r="D3" i="126"/>
  <c r="F7" i="126"/>
  <c r="G194" i="126"/>
  <c r="E149" i="126"/>
  <c r="G150" i="126"/>
  <c r="F150" i="126"/>
  <c r="D424" i="126"/>
  <c r="G7" i="126"/>
  <c r="E3" i="126"/>
  <c r="G306" i="126"/>
  <c r="E300" i="126"/>
  <c r="G300" i="126" s="1"/>
  <c r="G1234" i="126"/>
  <c r="E1169" i="126"/>
  <c r="G351" i="126"/>
  <c r="E344" i="126"/>
  <c r="F351" i="126"/>
  <c r="E1141" i="125"/>
  <c r="E135" i="125"/>
  <c r="E144" i="125" s="1"/>
  <c r="E181" i="125" s="1"/>
  <c r="E720" i="125"/>
  <c r="E421" i="125"/>
  <c r="E191" i="125" s="1"/>
  <c r="E190" i="125"/>
  <c r="D192" i="126" l="1"/>
  <c r="G725" i="126"/>
  <c r="G1169" i="126"/>
  <c r="F725" i="126"/>
  <c r="G379" i="126"/>
  <c r="F424" i="126"/>
  <c r="F379" i="126"/>
  <c r="E192" i="126"/>
  <c r="G344" i="126"/>
  <c r="F344" i="126"/>
  <c r="F300" i="126"/>
  <c r="G424" i="126"/>
  <c r="G136" i="126"/>
  <c r="F136" i="126"/>
  <c r="F1169" i="126"/>
  <c r="E193" i="126"/>
  <c r="F3" i="126"/>
  <c r="D145" i="126"/>
  <c r="E146" i="126"/>
  <c r="G149" i="126"/>
  <c r="F149" i="126"/>
  <c r="E145" i="126"/>
  <c r="G3" i="126"/>
  <c r="D193" i="126"/>
  <c r="F694" i="125"/>
  <c r="F627" i="125"/>
  <c r="F584" i="125"/>
  <c r="F571" i="125"/>
  <c r="F572" i="125"/>
  <c r="D570" i="125"/>
  <c r="D569" i="125" s="1"/>
  <c r="F456" i="125"/>
  <c r="D455" i="125"/>
  <c r="F455" i="125" s="1"/>
  <c r="F440" i="125"/>
  <c r="F441" i="125"/>
  <c r="D438" i="125"/>
  <c r="G192" i="126" l="1"/>
  <c r="F192" i="126"/>
  <c r="F193" i="126"/>
  <c r="G193" i="126"/>
  <c r="E183" i="126"/>
  <c r="G145" i="126"/>
  <c r="G146" i="126"/>
  <c r="F146" i="126"/>
  <c r="F145" i="126"/>
  <c r="D183" i="126"/>
  <c r="F569" i="125"/>
  <c r="D568" i="125"/>
  <c r="F568" i="125" s="1"/>
  <c r="F570" i="125"/>
  <c r="D189" i="126" l="1"/>
  <c r="F189" i="126" s="1"/>
  <c r="F183" i="126"/>
  <c r="G183" i="126"/>
  <c r="E191" i="126"/>
  <c r="F191" i="126" s="1"/>
  <c r="D404" i="125"/>
  <c r="F406" i="125"/>
  <c r="F380" i="125"/>
  <c r="D378" i="125"/>
  <c r="D118" i="125" l="1"/>
  <c r="F130" i="125"/>
  <c r="F375" i="125" l="1"/>
  <c r="D374" i="125"/>
  <c r="D373" i="125" s="1"/>
  <c r="D372" i="125" s="1"/>
  <c r="D344" i="125"/>
  <c r="F345" i="125"/>
  <c r="F372" i="125" l="1"/>
  <c r="F374" i="125"/>
  <c r="F373" i="125"/>
  <c r="F316" i="125"/>
  <c r="D315" i="125"/>
  <c r="F315" i="125" s="1"/>
  <c r="D291" i="125"/>
  <c r="F296" i="125"/>
  <c r="F292" i="125"/>
  <c r="D31" i="125" l="1"/>
  <c r="D169" i="125"/>
  <c r="F173" i="125"/>
  <c r="D131" i="125" l="1"/>
  <c r="F134" i="125"/>
  <c r="F147" i="125"/>
  <c r="D146" i="125"/>
  <c r="F172" i="125"/>
  <c r="F129" i="125"/>
  <c r="F127" i="125"/>
  <c r="F128" i="125"/>
  <c r="F126" i="125"/>
  <c r="F146" i="125" l="1"/>
  <c r="F86" i="125" l="1"/>
  <c r="D43" i="125" l="1"/>
  <c r="F46" i="125"/>
  <c r="D25" i="125"/>
  <c r="F30" i="125"/>
  <c r="G31" i="125"/>
  <c r="F36" i="125"/>
  <c r="G5" i="125"/>
  <c r="G6" i="125"/>
  <c r="G9" i="125"/>
  <c r="G13" i="125"/>
  <c r="G14" i="125"/>
  <c r="G16" i="125"/>
  <c r="G17" i="125"/>
  <c r="G19" i="125"/>
  <c r="G20" i="125"/>
  <c r="G21" i="125"/>
  <c r="G23" i="125"/>
  <c r="G24" i="125"/>
  <c r="G26" i="125"/>
  <c r="G27" i="125"/>
  <c r="G28" i="125"/>
  <c r="G29" i="125"/>
  <c r="G32" i="125"/>
  <c r="G33" i="125"/>
  <c r="G34" i="125"/>
  <c r="G35" i="125"/>
  <c r="G38" i="125"/>
  <c r="G39" i="125"/>
  <c r="G40" i="125"/>
  <c r="G42" i="125"/>
  <c r="G44" i="125"/>
  <c r="G45" i="125"/>
  <c r="G48" i="125"/>
  <c r="G50" i="125"/>
  <c r="G52" i="125"/>
  <c r="G53" i="125"/>
  <c r="G55" i="125"/>
  <c r="G56" i="125"/>
  <c r="G57" i="125"/>
  <c r="G58" i="125"/>
  <c r="G59" i="125"/>
  <c r="G60" i="125"/>
  <c r="G61" i="125"/>
  <c r="G62" i="125"/>
  <c r="G63" i="125"/>
  <c r="G64" i="125"/>
  <c r="G65" i="125"/>
  <c r="G66" i="125"/>
  <c r="G67" i="125"/>
  <c r="G68" i="125"/>
  <c r="G69" i="125"/>
  <c r="G70" i="125"/>
  <c r="G72" i="125"/>
  <c r="G73" i="125"/>
  <c r="G75" i="125"/>
  <c r="G77" i="125"/>
  <c r="G78" i="125"/>
  <c r="G80" i="125"/>
  <c r="G82" i="125"/>
  <c r="G85" i="125"/>
  <c r="G87" i="125"/>
  <c r="G88" i="125"/>
  <c r="G89" i="125"/>
  <c r="G90" i="125"/>
  <c r="G91" i="125"/>
  <c r="G93" i="125"/>
  <c r="G94" i="125"/>
  <c r="G96" i="125"/>
  <c r="G97" i="125"/>
  <c r="G100" i="125"/>
  <c r="G103" i="125"/>
  <c r="G104" i="125"/>
  <c r="G105" i="125"/>
  <c r="G106" i="125"/>
  <c r="G107" i="125"/>
  <c r="G108" i="125"/>
  <c r="G109" i="125"/>
  <c r="G110" i="125"/>
  <c r="G111" i="125"/>
  <c r="G112" i="125"/>
  <c r="G113" i="125"/>
  <c r="G114" i="125"/>
  <c r="G115" i="125"/>
  <c r="G116" i="125"/>
  <c r="G117" i="125"/>
  <c r="G119" i="125"/>
  <c r="G120" i="125"/>
  <c r="G121" i="125"/>
  <c r="G122" i="125"/>
  <c r="G123" i="125"/>
  <c r="G124" i="125"/>
  <c r="G125" i="125"/>
  <c r="G132" i="125"/>
  <c r="G133" i="125"/>
  <c r="G170" i="125"/>
  <c r="G171" i="125"/>
  <c r="G178" i="125"/>
  <c r="G180" i="125"/>
  <c r="G184" i="125"/>
  <c r="G186" i="125"/>
  <c r="G196" i="125"/>
  <c r="G199" i="125"/>
  <c r="G200" i="125"/>
  <c r="G201" i="125"/>
  <c r="G202" i="125"/>
  <c r="G204" i="125"/>
  <c r="G205" i="125"/>
  <c r="G206" i="125"/>
  <c r="G207" i="125"/>
  <c r="G208" i="125"/>
  <c r="G209" i="125"/>
  <c r="G210" i="125"/>
  <c r="G214" i="125"/>
  <c r="G215" i="125"/>
  <c r="G217" i="125"/>
  <c r="G218" i="125"/>
  <c r="G223" i="125"/>
  <c r="G224" i="125"/>
  <c r="G225" i="125"/>
  <c r="G226" i="125"/>
  <c r="G227" i="125"/>
  <c r="G229" i="125"/>
  <c r="G230" i="125"/>
  <c r="G231" i="125"/>
  <c r="G232" i="125"/>
  <c r="G233" i="125"/>
  <c r="G234" i="125"/>
  <c r="G235" i="125"/>
  <c r="G236" i="125"/>
  <c r="G237" i="125"/>
  <c r="G238" i="125"/>
  <c r="G239" i="125"/>
  <c r="G240" i="125"/>
  <c r="G242" i="125"/>
  <c r="G245" i="125"/>
  <c r="G249" i="125"/>
  <c r="G250" i="125"/>
  <c r="G251" i="125"/>
  <c r="G253" i="125"/>
  <c r="G254" i="125"/>
  <c r="G255" i="125"/>
  <c r="G256" i="125"/>
  <c r="G257" i="125"/>
  <c r="G258" i="125"/>
  <c r="G260" i="125"/>
  <c r="G264" i="125"/>
  <c r="G265" i="125"/>
  <c r="G267" i="125"/>
  <c r="G268" i="125"/>
  <c r="G269" i="125"/>
  <c r="G270" i="125"/>
  <c r="G274" i="125"/>
  <c r="G275" i="125"/>
  <c r="G277" i="125"/>
  <c r="G278" i="125"/>
  <c r="G281" i="125"/>
  <c r="G285" i="125"/>
  <c r="G289" i="125"/>
  <c r="G290" i="125"/>
  <c r="G293" i="125"/>
  <c r="G294" i="125"/>
  <c r="G295" i="125"/>
  <c r="G300" i="125"/>
  <c r="G302" i="125"/>
  <c r="G307" i="125"/>
  <c r="G308" i="125"/>
  <c r="G309" i="125"/>
  <c r="G310" i="125"/>
  <c r="G311" i="125"/>
  <c r="G312" i="125"/>
  <c r="G313" i="125"/>
  <c r="G314" i="125"/>
  <c r="G319" i="125"/>
  <c r="G322" i="125"/>
  <c r="G323" i="125"/>
  <c r="G326" i="125"/>
  <c r="G327" i="125"/>
  <c r="G331" i="125"/>
  <c r="G332" i="125"/>
  <c r="G334" i="125"/>
  <c r="G335" i="125"/>
  <c r="G336" i="125"/>
  <c r="G339" i="125"/>
  <c r="G340" i="125"/>
  <c r="G343" i="125"/>
  <c r="G346" i="125"/>
  <c r="G347" i="125"/>
  <c r="G352" i="125"/>
  <c r="G353" i="125"/>
  <c r="G355" i="125"/>
  <c r="G356" i="125"/>
  <c r="G357" i="125"/>
  <c r="G358" i="125"/>
  <c r="G359" i="125"/>
  <c r="G360" i="125"/>
  <c r="G361" i="125"/>
  <c r="G365" i="125"/>
  <c r="G366" i="125"/>
  <c r="G367" i="125"/>
  <c r="G369" i="125"/>
  <c r="G370" i="125"/>
  <c r="G371" i="125"/>
  <c r="G379" i="125"/>
  <c r="G384" i="125"/>
  <c r="G387" i="125"/>
  <c r="G390" i="125"/>
  <c r="G395" i="125"/>
  <c r="G396" i="125"/>
  <c r="G398" i="125"/>
  <c r="G399" i="125"/>
  <c r="G400" i="125"/>
  <c r="G401" i="125"/>
  <c r="G402" i="125"/>
  <c r="G405" i="125"/>
  <c r="G409" i="125"/>
  <c r="G410" i="125"/>
  <c r="G412" i="125"/>
  <c r="G413" i="125"/>
  <c r="G414" i="125"/>
  <c r="G417" i="125"/>
  <c r="G420" i="125"/>
  <c r="G426" i="125"/>
  <c r="G427" i="125"/>
  <c r="G429" i="125"/>
  <c r="G430" i="125"/>
  <c r="G431" i="125"/>
  <c r="G432" i="125"/>
  <c r="G433" i="125"/>
  <c r="G434" i="125"/>
  <c r="G435" i="125"/>
  <c r="G436" i="125"/>
  <c r="G439" i="125"/>
  <c r="G444" i="125"/>
  <c r="G445" i="125"/>
  <c r="G446" i="125"/>
  <c r="G447" i="125"/>
  <c r="G448" i="125"/>
  <c r="G449" i="125"/>
  <c r="G450" i="125"/>
  <c r="G451" i="125"/>
  <c r="G452" i="125"/>
  <c r="G453" i="125"/>
  <c r="G454" i="125"/>
  <c r="G458" i="125"/>
  <c r="G461" i="125"/>
  <c r="G463" i="125"/>
  <c r="G466" i="125"/>
  <c r="G470" i="125"/>
  <c r="G474" i="125"/>
  <c r="G475" i="125"/>
  <c r="G476" i="125"/>
  <c r="G478" i="125"/>
  <c r="G479" i="125"/>
  <c r="G480" i="125"/>
  <c r="G481" i="125"/>
  <c r="G482" i="125"/>
  <c r="G483" i="125"/>
  <c r="G485" i="125"/>
  <c r="G487" i="125"/>
  <c r="G490" i="125"/>
  <c r="G491" i="125"/>
  <c r="G492" i="125"/>
  <c r="G494" i="125"/>
  <c r="G495" i="125"/>
  <c r="G496" i="125"/>
  <c r="G497" i="125"/>
  <c r="G498" i="125"/>
  <c r="G499" i="125"/>
  <c r="G500" i="125"/>
  <c r="G501" i="125"/>
  <c r="G502" i="125"/>
  <c r="G505" i="125"/>
  <c r="G506" i="125"/>
  <c r="G507" i="125"/>
  <c r="G508" i="125"/>
  <c r="G509" i="125"/>
  <c r="G510" i="125"/>
  <c r="G511" i="125"/>
  <c r="G512" i="125"/>
  <c r="G513" i="125"/>
  <c r="G514" i="125"/>
  <c r="G515" i="125"/>
  <c r="G516" i="125"/>
  <c r="G517" i="125"/>
  <c r="G518" i="125"/>
  <c r="G519" i="125"/>
  <c r="G520" i="125"/>
  <c r="G521" i="125"/>
  <c r="G522" i="125"/>
  <c r="G523" i="125"/>
  <c r="G524" i="125"/>
  <c r="G525" i="125"/>
  <c r="G526" i="125"/>
  <c r="G527" i="125"/>
  <c r="G528" i="125"/>
  <c r="G529" i="125"/>
  <c r="G530" i="125"/>
  <c r="G531" i="125"/>
  <c r="G532" i="125"/>
  <c r="G533" i="125"/>
  <c r="G534" i="125"/>
  <c r="G538" i="125"/>
  <c r="G539" i="125"/>
  <c r="G540" i="125"/>
  <c r="G542" i="125"/>
  <c r="G543" i="125"/>
  <c r="G544" i="125"/>
  <c r="G545" i="125"/>
  <c r="G546" i="125"/>
  <c r="G547" i="125"/>
  <c r="G548" i="125"/>
  <c r="G549" i="125"/>
  <c r="G550" i="125"/>
  <c r="G551" i="125"/>
  <c r="G552" i="125"/>
  <c r="G557" i="125"/>
  <c r="G558" i="125"/>
  <c r="G560" i="125"/>
  <c r="G561" i="125"/>
  <c r="G562" i="125"/>
  <c r="G563" i="125"/>
  <c r="G564" i="125"/>
  <c r="G565" i="125"/>
  <c r="G566" i="125"/>
  <c r="G567" i="125"/>
  <c r="G576" i="125"/>
  <c r="G577" i="125"/>
  <c r="G578" i="125"/>
  <c r="G580" i="125"/>
  <c r="G581" i="125"/>
  <c r="G582" i="125"/>
  <c r="G583" i="125"/>
  <c r="G585" i="125"/>
  <c r="G586" i="125"/>
  <c r="G587" i="125"/>
  <c r="G591" i="125"/>
  <c r="G592" i="125"/>
  <c r="G594" i="125"/>
  <c r="G595" i="125"/>
  <c r="G596" i="125"/>
  <c r="G597" i="125"/>
  <c r="G598" i="125"/>
  <c r="G599" i="125"/>
  <c r="G603" i="125"/>
  <c r="G604" i="125"/>
  <c r="G606" i="125"/>
  <c r="G607" i="125"/>
  <c r="G608" i="125"/>
  <c r="G609" i="125"/>
  <c r="G610" i="125"/>
  <c r="G611" i="125"/>
  <c r="G612" i="125"/>
  <c r="G615" i="125"/>
  <c r="G619" i="125"/>
  <c r="G620" i="125"/>
  <c r="G621" i="125"/>
  <c r="G623" i="125"/>
  <c r="G624" i="125"/>
  <c r="G625" i="125"/>
  <c r="G626" i="125"/>
  <c r="G628" i="125"/>
  <c r="G629" i="125"/>
  <c r="G633" i="125"/>
  <c r="G634" i="125"/>
  <c r="G635" i="125"/>
  <c r="G637" i="125"/>
  <c r="G638" i="125"/>
  <c r="G639" i="125"/>
  <c r="G640" i="125"/>
  <c r="G641" i="125"/>
  <c r="G642" i="125"/>
  <c r="G643" i="125"/>
  <c r="G644" i="125"/>
  <c r="G645" i="125"/>
  <c r="G649" i="125"/>
  <c r="G650" i="125"/>
  <c r="G652" i="125"/>
  <c r="G653" i="125"/>
  <c r="G657" i="125"/>
  <c r="G658" i="125"/>
  <c r="G660" i="125"/>
  <c r="G661" i="125"/>
  <c r="G665" i="125"/>
  <c r="G666" i="125"/>
  <c r="G667" i="125"/>
  <c r="G668" i="125"/>
  <c r="G669" i="125"/>
  <c r="G670" i="125"/>
  <c r="G671" i="125"/>
  <c r="G672" i="125"/>
  <c r="G673" i="125"/>
  <c r="G674" i="125"/>
  <c r="G678" i="125"/>
  <c r="G679" i="125"/>
  <c r="G680" i="125"/>
  <c r="G684" i="125"/>
  <c r="G685" i="125"/>
  <c r="G687" i="125"/>
  <c r="G688" i="125"/>
  <c r="G689" i="125"/>
  <c r="G690" i="125"/>
  <c r="G691" i="125"/>
  <c r="G692" i="125"/>
  <c r="G693" i="125"/>
  <c r="G695" i="125"/>
  <c r="G699" i="125"/>
  <c r="G700" i="125"/>
  <c r="G702" i="125"/>
  <c r="G703" i="125"/>
  <c r="G704" i="125"/>
  <c r="G705" i="125"/>
  <c r="G706" i="125"/>
  <c r="G707" i="125"/>
  <c r="G711" i="125"/>
  <c r="G712" i="125"/>
  <c r="G713" i="125"/>
  <c r="G715" i="125"/>
  <c r="G716" i="125"/>
  <c r="G719" i="125"/>
  <c r="G725" i="125"/>
  <c r="G726" i="125"/>
  <c r="G727" i="125"/>
  <c r="G729" i="125"/>
  <c r="G730" i="125"/>
  <c r="G731" i="125"/>
  <c r="G732" i="125"/>
  <c r="G733" i="125"/>
  <c r="G734" i="125"/>
  <c r="G735" i="125"/>
  <c r="G736" i="125"/>
  <c r="G737" i="125"/>
  <c r="G738" i="125"/>
  <c r="G739" i="125"/>
  <c r="G743" i="125"/>
  <c r="G744" i="125"/>
  <c r="G745" i="125"/>
  <c r="G747" i="125"/>
  <c r="G748" i="125"/>
  <c r="G749" i="125"/>
  <c r="G750" i="125"/>
  <c r="G751" i="125"/>
  <c r="G752" i="125"/>
  <c r="G753" i="125"/>
  <c r="G754" i="125"/>
  <c r="G755" i="125"/>
  <c r="G756" i="125"/>
  <c r="G757" i="125"/>
  <c r="G758" i="125"/>
  <c r="G759" i="125"/>
  <c r="G763" i="125"/>
  <c r="G764" i="125"/>
  <c r="G765" i="125"/>
  <c r="G767" i="125"/>
  <c r="G768" i="125"/>
  <c r="G769" i="125"/>
  <c r="G770" i="125"/>
  <c r="G771" i="125"/>
  <c r="G772" i="125"/>
  <c r="G773" i="125"/>
  <c r="G774" i="125"/>
  <c r="G775" i="125"/>
  <c r="G776" i="125"/>
  <c r="G777" i="125"/>
  <c r="G778" i="125"/>
  <c r="G779" i="125"/>
  <c r="G783" i="125"/>
  <c r="G784" i="125"/>
  <c r="G786" i="125"/>
  <c r="G787" i="125"/>
  <c r="G791" i="125"/>
  <c r="G792" i="125"/>
  <c r="G793" i="125"/>
  <c r="G795" i="125"/>
  <c r="G796" i="125"/>
  <c r="G800" i="125"/>
  <c r="G801" i="125"/>
  <c r="G803" i="125"/>
  <c r="G804" i="125"/>
  <c r="G808" i="125"/>
  <c r="G809" i="125"/>
  <c r="G810" i="125"/>
  <c r="G812" i="125"/>
  <c r="G813" i="125"/>
  <c r="G814" i="125"/>
  <c r="G815" i="125"/>
  <c r="G816" i="125"/>
  <c r="G817" i="125"/>
  <c r="G818" i="125"/>
  <c r="G819" i="125"/>
  <c r="G820" i="125"/>
  <c r="G821" i="125"/>
  <c r="G824" i="125"/>
  <c r="G827" i="125"/>
  <c r="G832" i="125"/>
  <c r="G833" i="125"/>
  <c r="G834" i="125"/>
  <c r="G836" i="125"/>
  <c r="G837" i="125"/>
  <c r="G838" i="125"/>
  <c r="G839" i="125"/>
  <c r="G840" i="125"/>
  <c r="G841" i="125"/>
  <c r="G842" i="125"/>
  <c r="G844" i="125"/>
  <c r="G845" i="125"/>
  <c r="G846" i="125"/>
  <c r="G847" i="125"/>
  <c r="G848" i="125"/>
  <c r="G849" i="125"/>
  <c r="G852" i="125"/>
  <c r="G856" i="125"/>
  <c r="G857" i="125"/>
  <c r="G858" i="125"/>
  <c r="G859" i="125"/>
  <c r="G861" i="125"/>
  <c r="G862" i="125"/>
  <c r="G863" i="125"/>
  <c r="G864" i="125"/>
  <c r="G865" i="125"/>
  <c r="G866" i="125"/>
  <c r="G867" i="125"/>
  <c r="G868" i="125"/>
  <c r="G869" i="125"/>
  <c r="G870" i="125"/>
  <c r="G871" i="125"/>
  <c r="G872" i="125"/>
  <c r="G873" i="125"/>
  <c r="G877" i="125"/>
  <c r="G878" i="125"/>
  <c r="G879" i="125"/>
  <c r="G880" i="125"/>
  <c r="G882" i="125"/>
  <c r="G883" i="125"/>
  <c r="G884" i="125"/>
  <c r="G885" i="125"/>
  <c r="G886" i="125"/>
  <c r="G887" i="125"/>
  <c r="G888" i="125"/>
  <c r="G890" i="125"/>
  <c r="G891" i="125"/>
  <c r="G892" i="125"/>
  <c r="G893" i="125"/>
  <c r="G894" i="125"/>
  <c r="G895" i="125"/>
  <c r="G898" i="125"/>
  <c r="G899" i="125"/>
  <c r="G900" i="125"/>
  <c r="G904" i="125"/>
  <c r="G905" i="125"/>
  <c r="G907" i="125"/>
  <c r="G909" i="125"/>
  <c r="G910" i="125"/>
  <c r="G911" i="125"/>
  <c r="G912" i="125"/>
  <c r="G913" i="125"/>
  <c r="G914" i="125"/>
  <c r="G915" i="125"/>
  <c r="G916" i="125"/>
  <c r="G917" i="125"/>
  <c r="G918" i="125"/>
  <c r="G919" i="125"/>
  <c r="G920" i="125"/>
  <c r="G922" i="125"/>
  <c r="G925" i="125"/>
  <c r="G926" i="125"/>
  <c r="G927" i="125"/>
  <c r="G928" i="125"/>
  <c r="G930" i="125"/>
  <c r="G931" i="125"/>
  <c r="G932" i="125"/>
  <c r="G933" i="125"/>
  <c r="G934" i="125"/>
  <c r="G935" i="125"/>
  <c r="G936" i="125"/>
  <c r="G937" i="125"/>
  <c r="G938" i="125"/>
  <c r="G939" i="125"/>
  <c r="G940" i="125"/>
  <c r="G950" i="125"/>
  <c r="G954" i="125"/>
  <c r="G955" i="125"/>
  <c r="G958" i="125"/>
  <c r="G961" i="125"/>
  <c r="G962" i="125"/>
  <c r="G963" i="125"/>
  <c r="G965" i="125"/>
  <c r="G966" i="125"/>
  <c r="G967" i="125"/>
  <c r="G968" i="125"/>
  <c r="G969" i="125"/>
  <c r="G970" i="125"/>
  <c r="G971" i="125"/>
  <c r="G972" i="125"/>
  <c r="G973" i="125"/>
  <c r="G974" i="125"/>
  <c r="G975" i="125"/>
  <c r="G978" i="125"/>
  <c r="G980" i="125"/>
  <c r="G981" i="125"/>
  <c r="G982" i="125"/>
  <c r="G983" i="125"/>
  <c r="G984" i="125"/>
  <c r="G985" i="125"/>
  <c r="G986" i="125"/>
  <c r="G987" i="125"/>
  <c r="G988" i="125"/>
  <c r="G990" i="125"/>
  <c r="G994" i="125"/>
  <c r="G995" i="125"/>
  <c r="G997" i="125"/>
  <c r="G998" i="125"/>
  <c r="G999" i="125"/>
  <c r="G1000" i="125"/>
  <c r="G1004" i="125"/>
  <c r="G1005" i="125"/>
  <c r="G1007" i="125"/>
  <c r="G1008" i="125"/>
  <c r="G1009" i="125"/>
  <c r="G1010" i="125"/>
  <c r="G1013" i="125"/>
  <c r="G1014" i="125"/>
  <c r="G1015" i="125"/>
  <c r="G1018" i="125"/>
  <c r="G1019" i="125"/>
  <c r="G1023" i="125"/>
  <c r="G1024" i="125"/>
  <c r="G1026" i="125"/>
  <c r="G1027" i="125"/>
  <c r="G1034" i="125"/>
  <c r="G1035" i="125"/>
  <c r="G1039" i="125"/>
  <c r="G1040" i="125"/>
  <c r="G1044" i="125"/>
  <c r="G1045" i="125"/>
  <c r="G1047" i="125"/>
  <c r="G1048" i="125"/>
  <c r="G1049" i="125"/>
  <c r="G1053" i="125"/>
  <c r="G1054" i="125"/>
  <c r="G1056" i="125"/>
  <c r="G1059" i="125"/>
  <c r="G1061" i="125"/>
  <c r="G1065" i="125"/>
  <c r="G1066" i="125"/>
  <c r="G1069" i="125"/>
  <c r="G1070" i="125"/>
  <c r="G1073" i="125"/>
  <c r="G1077" i="125"/>
  <c r="G1078" i="125"/>
  <c r="G1080" i="125"/>
  <c r="G1081" i="125"/>
  <c r="G1082" i="125"/>
  <c r="G1083" i="125"/>
  <c r="G1087" i="125"/>
  <c r="G1088" i="125"/>
  <c r="G1089" i="125"/>
  <c r="G1091" i="125"/>
  <c r="G1092" i="125"/>
  <c r="G1093" i="125"/>
  <c r="G1094" i="125"/>
  <c r="G1097" i="125"/>
  <c r="G1101" i="125"/>
  <c r="G1102" i="125"/>
  <c r="G1104" i="125"/>
  <c r="G1105" i="125"/>
  <c r="G1108" i="125"/>
  <c r="G1112" i="125"/>
  <c r="G1113" i="125"/>
  <c r="G1114" i="125"/>
  <c r="G1116" i="125"/>
  <c r="G1117" i="125"/>
  <c r="G1118" i="125"/>
  <c r="G1119" i="125"/>
  <c r="G1120" i="125"/>
  <c r="G1121" i="125"/>
  <c r="G1122" i="125"/>
  <c r="G1123" i="125"/>
  <c r="G1126" i="125"/>
  <c r="G1127" i="125"/>
  <c r="G1128" i="125"/>
  <c r="G1130" i="125"/>
  <c r="G1131" i="125"/>
  <c r="G1134" i="125"/>
  <c r="G1135" i="125"/>
  <c r="G1136" i="125"/>
  <c r="G1137" i="125"/>
  <c r="G1138" i="125"/>
  <c r="G1140" i="125"/>
  <c r="G1145" i="125"/>
  <c r="G1146" i="125"/>
  <c r="G1148" i="125"/>
  <c r="G1151" i="125"/>
  <c r="G1155" i="125"/>
  <c r="G1159" i="125"/>
  <c r="G1160" i="125"/>
  <c r="G1162" i="125"/>
  <c r="G1163" i="125"/>
  <c r="G1164" i="125"/>
  <c r="G1165" i="125"/>
  <c r="G1166" i="125"/>
  <c r="G1167" i="125"/>
  <c r="G1168" i="125"/>
  <c r="G1169" i="125"/>
  <c r="G1170" i="125"/>
  <c r="G1173" i="125"/>
  <c r="G1177" i="125"/>
  <c r="G1180" i="125"/>
  <c r="G1181" i="125"/>
  <c r="G1183" i="125"/>
  <c r="G1184" i="125"/>
  <c r="G1185" i="125"/>
  <c r="G1186" i="125"/>
  <c r="G1187" i="125"/>
  <c r="G1188" i="125"/>
  <c r="G1189" i="125"/>
  <c r="G1193" i="125"/>
  <c r="G1194" i="125"/>
  <c r="G1196" i="125"/>
  <c r="G1197" i="125"/>
  <c r="G1198" i="125"/>
  <c r="G1199" i="125"/>
  <c r="G1200" i="125"/>
  <c r="G1203" i="125"/>
  <c r="G1205" i="125"/>
  <c r="G1209" i="125"/>
  <c r="G1210" i="125"/>
  <c r="G1213" i="125"/>
  <c r="G1214" i="125"/>
  <c r="G1216" i="125"/>
  <c r="G1217" i="125"/>
  <c r="G1218" i="125"/>
  <c r="G1220" i="125"/>
  <c r="G1221" i="125"/>
  <c r="G1225" i="125"/>
  <c r="G1226" i="125"/>
  <c r="G1228" i="125"/>
  <c r="G1229" i="125"/>
  <c r="G1232" i="125"/>
  <c r="G1236" i="125"/>
  <c r="G1237" i="125"/>
  <c r="G1239" i="125"/>
  <c r="G1242" i="125"/>
  <c r="G1244" i="125"/>
  <c r="G1248" i="125"/>
  <c r="G1252" i="125"/>
  <c r="G1255" i="125"/>
  <c r="G1258" i="125"/>
  <c r="G1259" i="125"/>
  <c r="G1262" i="125"/>
  <c r="F5" i="125"/>
  <c r="F6" i="125"/>
  <c r="F9" i="125"/>
  <c r="F13" i="125"/>
  <c r="F14" i="125"/>
  <c r="F16" i="125"/>
  <c r="F17" i="125"/>
  <c r="F19" i="125"/>
  <c r="F20" i="125"/>
  <c r="F21" i="125"/>
  <c r="F23" i="125"/>
  <c r="F24" i="125"/>
  <c r="F26" i="125"/>
  <c r="F27" i="125"/>
  <c r="F28" i="125"/>
  <c r="F29" i="125"/>
  <c r="F32" i="125"/>
  <c r="F33" i="125"/>
  <c r="F34" i="125"/>
  <c r="F35" i="125"/>
  <c r="F38" i="125"/>
  <c r="F39" i="125"/>
  <c r="F40" i="125"/>
  <c r="F42" i="125"/>
  <c r="F43" i="125"/>
  <c r="F44" i="125"/>
  <c r="F45" i="125"/>
  <c r="F48" i="125"/>
  <c r="F50" i="125"/>
  <c r="F52" i="125"/>
  <c r="F53" i="125"/>
  <c r="F55" i="125"/>
  <c r="F56" i="125"/>
  <c r="F57" i="125"/>
  <c r="F58" i="125"/>
  <c r="F59" i="125"/>
  <c r="F60" i="125"/>
  <c r="F61" i="125"/>
  <c r="F62" i="125"/>
  <c r="F63" i="125"/>
  <c r="F64" i="125"/>
  <c r="F65" i="125"/>
  <c r="F66" i="125"/>
  <c r="F67" i="125"/>
  <c r="F68" i="125"/>
  <c r="F69" i="125"/>
  <c r="F70" i="125"/>
  <c r="F72" i="125"/>
  <c r="F73" i="125"/>
  <c r="F75" i="125"/>
  <c r="F77" i="125"/>
  <c r="F78" i="125"/>
  <c r="F80" i="125"/>
  <c r="F82" i="125"/>
  <c r="F85" i="125"/>
  <c r="F87" i="125"/>
  <c r="F88" i="125"/>
  <c r="F89" i="125"/>
  <c r="F90" i="125"/>
  <c r="F91" i="125"/>
  <c r="F93" i="125"/>
  <c r="F94" i="125"/>
  <c r="F96" i="125"/>
  <c r="F97" i="125"/>
  <c r="F100" i="125"/>
  <c r="F103" i="125"/>
  <c r="F104" i="125"/>
  <c r="F105" i="125"/>
  <c r="F106" i="125"/>
  <c r="F107" i="125"/>
  <c r="F108" i="125"/>
  <c r="F109" i="125"/>
  <c r="F110" i="125"/>
  <c r="F111" i="125"/>
  <c r="F112" i="125"/>
  <c r="F113" i="125"/>
  <c r="F114" i="125"/>
  <c r="F115" i="125"/>
  <c r="F116" i="125"/>
  <c r="F117" i="125"/>
  <c r="F119" i="125"/>
  <c r="F120" i="125"/>
  <c r="F121" i="125"/>
  <c r="F122" i="125"/>
  <c r="F123" i="125"/>
  <c r="F124" i="125"/>
  <c r="F125" i="125"/>
  <c r="F132" i="125"/>
  <c r="F133" i="125"/>
  <c r="F170" i="125"/>
  <c r="F171" i="125"/>
  <c r="F178" i="125"/>
  <c r="F180" i="125"/>
  <c r="F184" i="125"/>
  <c r="F186" i="125"/>
  <c r="F189" i="125"/>
  <c r="F196" i="125"/>
  <c r="F199" i="125"/>
  <c r="F200" i="125"/>
  <c r="F201" i="125"/>
  <c r="F202" i="125"/>
  <c r="F204" i="125"/>
  <c r="F205" i="125"/>
  <c r="F206" i="125"/>
  <c r="F207" i="125"/>
  <c r="F208" i="125"/>
  <c r="F209" i="125"/>
  <c r="F210" i="125"/>
  <c r="F214" i="125"/>
  <c r="F215" i="125"/>
  <c r="F217" i="125"/>
  <c r="F218" i="125"/>
  <c r="F223" i="125"/>
  <c r="F224" i="125"/>
  <c r="F225" i="125"/>
  <c r="F226" i="125"/>
  <c r="F227" i="125"/>
  <c r="F229" i="125"/>
  <c r="F230" i="125"/>
  <c r="F231" i="125"/>
  <c r="F232" i="125"/>
  <c r="F233" i="125"/>
  <c r="F234" i="125"/>
  <c r="F235" i="125"/>
  <c r="F236" i="125"/>
  <c r="F237" i="125"/>
  <c r="F238" i="125"/>
  <c r="F239" i="125"/>
  <c r="F240" i="125"/>
  <c r="F242" i="125"/>
  <c r="F245" i="125"/>
  <c r="F249" i="125"/>
  <c r="F250" i="125"/>
  <c r="F251" i="125"/>
  <c r="F253" i="125"/>
  <c r="F254" i="125"/>
  <c r="F255" i="125"/>
  <c r="F256" i="125"/>
  <c r="F257" i="125"/>
  <c r="F258" i="125"/>
  <c r="F260" i="125"/>
  <c r="F264" i="125"/>
  <c r="F265" i="125"/>
  <c r="F267" i="125"/>
  <c r="F268" i="125"/>
  <c r="F269" i="125"/>
  <c r="F270" i="125"/>
  <c r="F274" i="125"/>
  <c r="F275" i="125"/>
  <c r="F277" i="125"/>
  <c r="F278" i="125"/>
  <c r="F281" i="125"/>
  <c r="F285" i="125"/>
  <c r="F289" i="125"/>
  <c r="F290" i="125"/>
  <c r="F293" i="125"/>
  <c r="F294" i="125"/>
  <c r="F295" i="125"/>
  <c r="F300" i="125"/>
  <c r="F302" i="125"/>
  <c r="F307" i="125"/>
  <c r="F308" i="125"/>
  <c r="F309" i="125"/>
  <c r="F310" i="125"/>
  <c r="F311" i="125"/>
  <c r="F312" i="125"/>
  <c r="F313" i="125"/>
  <c r="F314" i="125"/>
  <c r="F319" i="125"/>
  <c r="F322" i="125"/>
  <c r="F323" i="125"/>
  <c r="F326" i="125"/>
  <c r="F327" i="125"/>
  <c r="F331" i="125"/>
  <c r="F332" i="125"/>
  <c r="F334" i="125"/>
  <c r="F335" i="125"/>
  <c r="F336" i="125"/>
  <c r="F339" i="125"/>
  <c r="F340" i="125"/>
  <c r="F343" i="125"/>
  <c r="F346" i="125"/>
  <c r="F347" i="125"/>
  <c r="F352" i="125"/>
  <c r="F353" i="125"/>
  <c r="F355" i="125"/>
  <c r="F356" i="125"/>
  <c r="F357" i="125"/>
  <c r="F358" i="125"/>
  <c r="F359" i="125"/>
  <c r="F360" i="125"/>
  <c r="F361" i="125"/>
  <c r="F365" i="125"/>
  <c r="F366" i="125"/>
  <c r="F367" i="125"/>
  <c r="F369" i="125"/>
  <c r="F370" i="125"/>
  <c r="F371" i="125"/>
  <c r="F379" i="125"/>
  <c r="F384" i="125"/>
  <c r="F387" i="125"/>
  <c r="F390" i="125"/>
  <c r="F395" i="125"/>
  <c r="F396" i="125"/>
  <c r="F398" i="125"/>
  <c r="F399" i="125"/>
  <c r="F400" i="125"/>
  <c r="F401" i="125"/>
  <c r="F402" i="125"/>
  <c r="F405" i="125"/>
  <c r="F409" i="125"/>
  <c r="F410" i="125"/>
  <c r="F412" i="125"/>
  <c r="F413" i="125"/>
  <c r="F414" i="125"/>
  <c r="F417" i="125"/>
  <c r="F420" i="125"/>
  <c r="F426" i="125"/>
  <c r="F427" i="125"/>
  <c r="F429" i="125"/>
  <c r="F430" i="125"/>
  <c r="F431" i="125"/>
  <c r="F432" i="125"/>
  <c r="F433" i="125"/>
  <c r="F434" i="125"/>
  <c r="F435" i="125"/>
  <c r="F436" i="125"/>
  <c r="F439" i="125"/>
  <c r="F444" i="125"/>
  <c r="F445" i="125"/>
  <c r="F446" i="125"/>
  <c r="F447" i="125"/>
  <c r="F448" i="125"/>
  <c r="F449" i="125"/>
  <c r="F450" i="125"/>
  <c r="F451" i="125"/>
  <c r="F452" i="125"/>
  <c r="F453" i="125"/>
  <c r="F454" i="125"/>
  <c r="F458" i="125"/>
  <c r="F461" i="125"/>
  <c r="F463" i="125"/>
  <c r="F466" i="125"/>
  <c r="F470" i="125"/>
  <c r="F474" i="125"/>
  <c r="F475" i="125"/>
  <c r="F476" i="125"/>
  <c r="F478" i="125"/>
  <c r="F479" i="125"/>
  <c r="F480" i="125"/>
  <c r="F481" i="125"/>
  <c r="F482" i="125"/>
  <c r="F483" i="125"/>
  <c r="F485" i="125"/>
  <c r="F487" i="125"/>
  <c r="F490" i="125"/>
  <c r="F491" i="125"/>
  <c r="F492" i="125"/>
  <c r="F494" i="125"/>
  <c r="F495" i="125"/>
  <c r="F496" i="125"/>
  <c r="F497" i="125"/>
  <c r="F498" i="125"/>
  <c r="F499" i="125"/>
  <c r="F500" i="125"/>
  <c r="F501" i="125"/>
  <c r="F502" i="125"/>
  <c r="F505" i="125"/>
  <c r="F506" i="125"/>
  <c r="F507" i="125"/>
  <c r="F508" i="125"/>
  <c r="F509" i="125"/>
  <c r="F510" i="125"/>
  <c r="F511" i="125"/>
  <c r="F512" i="125"/>
  <c r="F513" i="125"/>
  <c r="F514" i="125"/>
  <c r="F515" i="125"/>
  <c r="F516" i="125"/>
  <c r="F517" i="125"/>
  <c r="F518" i="125"/>
  <c r="F519" i="125"/>
  <c r="F520" i="125"/>
  <c r="F521" i="125"/>
  <c r="F522" i="125"/>
  <c r="F523" i="125"/>
  <c r="F524" i="125"/>
  <c r="F525" i="125"/>
  <c r="F526" i="125"/>
  <c r="F527" i="125"/>
  <c r="F528" i="125"/>
  <c r="F529" i="125"/>
  <c r="F530" i="125"/>
  <c r="F531" i="125"/>
  <c r="F532" i="125"/>
  <c r="F533" i="125"/>
  <c r="F534" i="125"/>
  <c r="F538" i="125"/>
  <c r="F539" i="125"/>
  <c r="F540" i="125"/>
  <c r="F542" i="125"/>
  <c r="F543" i="125"/>
  <c r="F544" i="125"/>
  <c r="F545" i="125"/>
  <c r="F546" i="125"/>
  <c r="F547" i="125"/>
  <c r="F548" i="125"/>
  <c r="F549" i="125"/>
  <c r="F550" i="125"/>
  <c r="F551" i="125"/>
  <c r="F552" i="125"/>
  <c r="F557" i="125"/>
  <c r="F558" i="125"/>
  <c r="F560" i="125"/>
  <c r="F561" i="125"/>
  <c r="F562" i="125"/>
  <c r="F563" i="125"/>
  <c r="F564" i="125"/>
  <c r="F565" i="125"/>
  <c r="F566" i="125"/>
  <c r="F567" i="125"/>
  <c r="F576" i="125"/>
  <c r="F577" i="125"/>
  <c r="F578" i="125"/>
  <c r="F580" i="125"/>
  <c r="F581" i="125"/>
  <c r="F582" i="125"/>
  <c r="F583" i="125"/>
  <c r="F585" i="125"/>
  <c r="F586" i="125"/>
  <c r="F587" i="125"/>
  <c r="F591" i="125"/>
  <c r="F592" i="125"/>
  <c r="F594" i="125"/>
  <c r="F595" i="125"/>
  <c r="F596" i="125"/>
  <c r="F597" i="125"/>
  <c r="F598" i="125"/>
  <c r="F599" i="125"/>
  <c r="F603" i="125"/>
  <c r="F604" i="125"/>
  <c r="F606" i="125"/>
  <c r="F607" i="125"/>
  <c r="F608" i="125"/>
  <c r="F609" i="125"/>
  <c r="F610" i="125"/>
  <c r="F611" i="125"/>
  <c r="F612" i="125"/>
  <c r="F615" i="125"/>
  <c r="F619" i="125"/>
  <c r="F620" i="125"/>
  <c r="F621" i="125"/>
  <c r="F623" i="125"/>
  <c r="F624" i="125"/>
  <c r="F625" i="125"/>
  <c r="F626" i="125"/>
  <c r="F628" i="125"/>
  <c r="F629" i="125"/>
  <c r="F633" i="125"/>
  <c r="F634" i="125"/>
  <c r="F635" i="125"/>
  <c r="F637" i="125"/>
  <c r="F638" i="125"/>
  <c r="F639" i="125"/>
  <c r="F640" i="125"/>
  <c r="F641" i="125"/>
  <c r="F642" i="125"/>
  <c r="F643" i="125"/>
  <c r="F644" i="125"/>
  <c r="F645" i="125"/>
  <c r="F649" i="125"/>
  <c r="F650" i="125"/>
  <c r="F652" i="125"/>
  <c r="F653" i="125"/>
  <c r="F657" i="125"/>
  <c r="F658" i="125"/>
  <c r="F660" i="125"/>
  <c r="F661" i="125"/>
  <c r="F665" i="125"/>
  <c r="F666" i="125"/>
  <c r="F667" i="125"/>
  <c r="F668" i="125"/>
  <c r="F669" i="125"/>
  <c r="F670" i="125"/>
  <c r="F671" i="125"/>
  <c r="F672" i="125"/>
  <c r="F673" i="125"/>
  <c r="F674" i="125"/>
  <c r="F678" i="125"/>
  <c r="F679" i="125"/>
  <c r="F680" i="125"/>
  <c r="F684" i="125"/>
  <c r="F685" i="125"/>
  <c r="F687" i="125"/>
  <c r="F688" i="125"/>
  <c r="F689" i="125"/>
  <c r="F690" i="125"/>
  <c r="F691" i="125"/>
  <c r="F692" i="125"/>
  <c r="F693" i="125"/>
  <c r="F695" i="125"/>
  <c r="F699" i="125"/>
  <c r="F700" i="125"/>
  <c r="F702" i="125"/>
  <c r="F703" i="125"/>
  <c r="F704" i="125"/>
  <c r="F705" i="125"/>
  <c r="F706" i="125"/>
  <c r="F707" i="125"/>
  <c r="F711" i="125"/>
  <c r="F712" i="125"/>
  <c r="F713" i="125"/>
  <c r="F715" i="125"/>
  <c r="F716" i="125"/>
  <c r="F719" i="125"/>
  <c r="F725" i="125"/>
  <c r="F726" i="125"/>
  <c r="F727" i="125"/>
  <c r="F729" i="125"/>
  <c r="F730" i="125"/>
  <c r="F731" i="125"/>
  <c r="F732" i="125"/>
  <c r="F733" i="125"/>
  <c r="F734" i="125"/>
  <c r="F735" i="125"/>
  <c r="F736" i="125"/>
  <c r="F737" i="125"/>
  <c r="F738" i="125"/>
  <c r="F739" i="125"/>
  <c r="F743" i="125"/>
  <c r="F744" i="125"/>
  <c r="F745" i="125"/>
  <c r="F747" i="125"/>
  <c r="F748" i="125"/>
  <c r="F749" i="125"/>
  <c r="F750" i="125"/>
  <c r="F751" i="125"/>
  <c r="F752" i="125"/>
  <c r="F753" i="125"/>
  <c r="F754" i="125"/>
  <c r="F755" i="125"/>
  <c r="F756" i="125"/>
  <c r="F757" i="125"/>
  <c r="F758" i="125"/>
  <c r="F759" i="125"/>
  <c r="F763" i="125"/>
  <c r="F764" i="125"/>
  <c r="F765" i="125"/>
  <c r="F767" i="125"/>
  <c r="F768" i="125"/>
  <c r="F769" i="125"/>
  <c r="F770" i="125"/>
  <c r="F771" i="125"/>
  <c r="F772" i="125"/>
  <c r="F773" i="125"/>
  <c r="F774" i="125"/>
  <c r="F775" i="125"/>
  <c r="F776" i="125"/>
  <c r="F777" i="125"/>
  <c r="F778" i="125"/>
  <c r="F779" i="125"/>
  <c r="F783" i="125"/>
  <c r="F784" i="125"/>
  <c r="F786" i="125"/>
  <c r="F787" i="125"/>
  <c r="F791" i="125"/>
  <c r="F792" i="125"/>
  <c r="F793" i="125"/>
  <c r="F795" i="125"/>
  <c r="F796" i="125"/>
  <c r="F800" i="125"/>
  <c r="F801" i="125"/>
  <c r="F803" i="125"/>
  <c r="F804" i="125"/>
  <c r="F808" i="125"/>
  <c r="F809" i="125"/>
  <c r="F810" i="125"/>
  <c r="F812" i="125"/>
  <c r="F813" i="125"/>
  <c r="F814" i="125"/>
  <c r="F815" i="125"/>
  <c r="F816" i="125"/>
  <c r="F817" i="125"/>
  <c r="F818" i="125"/>
  <c r="F819" i="125"/>
  <c r="F820" i="125"/>
  <c r="F821" i="125"/>
  <c r="F824" i="125"/>
  <c r="F827" i="125"/>
  <c r="F832" i="125"/>
  <c r="F833" i="125"/>
  <c r="F834" i="125"/>
  <c r="F836" i="125"/>
  <c r="F837" i="125"/>
  <c r="F838" i="125"/>
  <c r="F839" i="125"/>
  <c r="F840" i="125"/>
  <c r="F841" i="125"/>
  <c r="F842" i="125"/>
  <c r="F844" i="125"/>
  <c r="F845" i="125"/>
  <c r="F846" i="125"/>
  <c r="F847" i="125"/>
  <c r="F848" i="125"/>
  <c r="F849" i="125"/>
  <c r="F852" i="125"/>
  <c r="F856" i="125"/>
  <c r="F857" i="125"/>
  <c r="F858" i="125"/>
  <c r="F859" i="125"/>
  <c r="F861" i="125"/>
  <c r="F862" i="125"/>
  <c r="F863" i="125"/>
  <c r="F864" i="125"/>
  <c r="F865" i="125"/>
  <c r="F866" i="125"/>
  <c r="F867" i="125"/>
  <c r="F868" i="125"/>
  <c r="F869" i="125"/>
  <c r="F870" i="125"/>
  <c r="F871" i="125"/>
  <c r="F872" i="125"/>
  <c r="F873" i="125"/>
  <c r="F877" i="125"/>
  <c r="F878" i="125"/>
  <c r="F879" i="125"/>
  <c r="F880" i="125"/>
  <c r="F882" i="125"/>
  <c r="F883" i="125"/>
  <c r="F884" i="125"/>
  <c r="F885" i="125"/>
  <c r="F886" i="125"/>
  <c r="F887" i="125"/>
  <c r="F888" i="125"/>
  <c r="F890" i="125"/>
  <c r="F891" i="125"/>
  <c r="F892" i="125"/>
  <c r="F893" i="125"/>
  <c r="F894" i="125"/>
  <c r="F895" i="125"/>
  <c r="F898" i="125"/>
  <c r="F899" i="125"/>
  <c r="F900" i="125"/>
  <c r="F904" i="125"/>
  <c r="F905" i="125"/>
  <c r="F907" i="125"/>
  <c r="F909" i="125"/>
  <c r="F910" i="125"/>
  <c r="F911" i="125"/>
  <c r="F912" i="125"/>
  <c r="F913" i="125"/>
  <c r="F914" i="125"/>
  <c r="F915" i="125"/>
  <c r="F916" i="125"/>
  <c r="F917" i="125"/>
  <c r="F918" i="125"/>
  <c r="F919" i="125"/>
  <c r="F920" i="125"/>
  <c r="F922" i="125"/>
  <c r="F925" i="125"/>
  <c r="F926" i="125"/>
  <c r="F927" i="125"/>
  <c r="F928" i="125"/>
  <c r="F930" i="125"/>
  <c r="F931" i="125"/>
  <c r="F932" i="125"/>
  <c r="F933" i="125"/>
  <c r="F934" i="125"/>
  <c r="F935" i="125"/>
  <c r="F936" i="125"/>
  <c r="F937" i="125"/>
  <c r="F938" i="125"/>
  <c r="F939" i="125"/>
  <c r="F940" i="125"/>
  <c r="F950" i="125"/>
  <c r="F954" i="125"/>
  <c r="F955" i="125"/>
  <c r="F958" i="125"/>
  <c r="F961" i="125"/>
  <c r="F962" i="125"/>
  <c r="F963" i="125"/>
  <c r="F965" i="125"/>
  <c r="F966" i="125"/>
  <c r="F967" i="125"/>
  <c r="F968" i="125"/>
  <c r="F969" i="125"/>
  <c r="F970" i="125"/>
  <c r="F971" i="125"/>
  <c r="F972" i="125"/>
  <c r="F973" i="125"/>
  <c r="F974" i="125"/>
  <c r="F975" i="125"/>
  <c r="F978" i="125"/>
  <c r="F980" i="125"/>
  <c r="F981" i="125"/>
  <c r="F982" i="125"/>
  <c r="F983" i="125"/>
  <c r="F984" i="125"/>
  <c r="F985" i="125"/>
  <c r="F986" i="125"/>
  <c r="F987" i="125"/>
  <c r="F988" i="125"/>
  <c r="F990" i="125"/>
  <c r="F994" i="125"/>
  <c r="F995" i="125"/>
  <c r="F997" i="125"/>
  <c r="F998" i="125"/>
  <c r="F999" i="125"/>
  <c r="F1000" i="125"/>
  <c r="F1004" i="125"/>
  <c r="F1005" i="125"/>
  <c r="F1007" i="125"/>
  <c r="F1008" i="125"/>
  <c r="F1009" i="125"/>
  <c r="F1010" i="125"/>
  <c r="F1013" i="125"/>
  <c r="F1014" i="125"/>
  <c r="F1015" i="125"/>
  <c r="F1018" i="125"/>
  <c r="F1019" i="125"/>
  <c r="F1023" i="125"/>
  <c r="F1024" i="125"/>
  <c r="F1026" i="125"/>
  <c r="F1027" i="125"/>
  <c r="F1034" i="125"/>
  <c r="F1035" i="125"/>
  <c r="F1039" i="125"/>
  <c r="F1040" i="125"/>
  <c r="F1044" i="125"/>
  <c r="F1045" i="125"/>
  <c r="F1047" i="125"/>
  <c r="F1048" i="125"/>
  <c r="F1049" i="125"/>
  <c r="F1053" i="125"/>
  <c r="F1054" i="125"/>
  <c r="F1056" i="125"/>
  <c r="F1059" i="125"/>
  <c r="F1061" i="125"/>
  <c r="F1065" i="125"/>
  <c r="F1066" i="125"/>
  <c r="F1069" i="125"/>
  <c r="F1070" i="125"/>
  <c r="F1073" i="125"/>
  <c r="F1077" i="125"/>
  <c r="F1078" i="125"/>
  <c r="F1080" i="125"/>
  <c r="F1081" i="125"/>
  <c r="F1082" i="125"/>
  <c r="F1083" i="125"/>
  <c r="F1087" i="125"/>
  <c r="F1088" i="125"/>
  <c r="F1089" i="125"/>
  <c r="F1091" i="125"/>
  <c r="F1092" i="125"/>
  <c r="F1093" i="125"/>
  <c r="F1094" i="125"/>
  <c r="F1097" i="125"/>
  <c r="F1101" i="125"/>
  <c r="F1102" i="125"/>
  <c r="F1104" i="125"/>
  <c r="F1105" i="125"/>
  <c r="F1108" i="125"/>
  <c r="F1112" i="125"/>
  <c r="F1113" i="125"/>
  <c r="F1114" i="125"/>
  <c r="F1116" i="125"/>
  <c r="F1117" i="125"/>
  <c r="F1118" i="125"/>
  <c r="F1119" i="125"/>
  <c r="F1120" i="125"/>
  <c r="F1121" i="125"/>
  <c r="F1122" i="125"/>
  <c r="F1123" i="125"/>
  <c r="F1126" i="125"/>
  <c r="F1127" i="125"/>
  <c r="F1128" i="125"/>
  <c r="F1130" i="125"/>
  <c r="F1131" i="125"/>
  <c r="F1134" i="125"/>
  <c r="F1135" i="125"/>
  <c r="F1136" i="125"/>
  <c r="F1137" i="125"/>
  <c r="F1138" i="125"/>
  <c r="F1140" i="125"/>
  <c r="F1145" i="125"/>
  <c r="F1146" i="125"/>
  <c r="F1148" i="125"/>
  <c r="F1151" i="125"/>
  <c r="F1155" i="125"/>
  <c r="F1159" i="125"/>
  <c r="F1160" i="125"/>
  <c r="F1162" i="125"/>
  <c r="F1163" i="125"/>
  <c r="F1164" i="125"/>
  <c r="F1165" i="125"/>
  <c r="F1166" i="125"/>
  <c r="F1167" i="125"/>
  <c r="F1168" i="125"/>
  <c r="F1169" i="125"/>
  <c r="F1170" i="125"/>
  <c r="F1173" i="125"/>
  <c r="F1177" i="125"/>
  <c r="F1180" i="125"/>
  <c r="F1181" i="125"/>
  <c r="F1183" i="125"/>
  <c r="F1184" i="125"/>
  <c r="F1185" i="125"/>
  <c r="F1186" i="125"/>
  <c r="F1187" i="125"/>
  <c r="F1188" i="125"/>
  <c r="F1189" i="125"/>
  <c r="F1193" i="125"/>
  <c r="F1194" i="125"/>
  <c r="F1196" i="125"/>
  <c r="F1197" i="125"/>
  <c r="F1198" i="125"/>
  <c r="F1199" i="125"/>
  <c r="F1200" i="125"/>
  <c r="F1203" i="125"/>
  <c r="F1205" i="125"/>
  <c r="F1209" i="125"/>
  <c r="F1210" i="125"/>
  <c r="F1213" i="125"/>
  <c r="F1214" i="125"/>
  <c r="F1216" i="125"/>
  <c r="F1217" i="125"/>
  <c r="F1218" i="125"/>
  <c r="F1220" i="125"/>
  <c r="F1221" i="125"/>
  <c r="F1225" i="125"/>
  <c r="F1226" i="125"/>
  <c r="F1228" i="125"/>
  <c r="F1229" i="125"/>
  <c r="F1232" i="125"/>
  <c r="F1236" i="125"/>
  <c r="F1237" i="125"/>
  <c r="F1239" i="125"/>
  <c r="F1242" i="125"/>
  <c r="F1244" i="125"/>
  <c r="F1248" i="125"/>
  <c r="F1252" i="125"/>
  <c r="F1255" i="125"/>
  <c r="F1258" i="125"/>
  <c r="F1259" i="125"/>
  <c r="F1262" i="125"/>
  <c r="G43" i="125" l="1"/>
  <c r="G25" i="125"/>
  <c r="F25" i="125"/>
  <c r="F31" i="125"/>
  <c r="D979" i="125"/>
  <c r="D1006" i="125"/>
  <c r="D1003" i="125"/>
  <c r="D993" i="125"/>
  <c r="D996" i="125"/>
  <c r="D1033" i="125"/>
  <c r="D1017" i="125"/>
  <c r="D1012" i="125"/>
  <c r="D1052" i="125"/>
  <c r="D1055" i="125"/>
  <c r="D1043" i="125"/>
  <c r="D1046" i="125"/>
  <c r="D1038" i="125"/>
  <c r="D1025" i="125"/>
  <c r="D1022" i="125"/>
  <c r="D989" i="125"/>
  <c r="D977" i="125"/>
  <c r="D1042" i="125" l="1"/>
  <c r="D1041" i="125" s="1"/>
  <c r="G1043" i="125"/>
  <c r="F1043" i="125"/>
  <c r="D1016" i="125"/>
  <c r="F1017" i="125"/>
  <c r="G1017" i="125"/>
  <c r="D1002" i="125"/>
  <c r="G1003" i="125"/>
  <c r="F1003" i="125"/>
  <c r="G996" i="125"/>
  <c r="F996" i="125"/>
  <c r="D1021" i="125"/>
  <c r="G1022" i="125"/>
  <c r="F1022" i="125"/>
  <c r="G1025" i="125"/>
  <c r="F1025" i="125"/>
  <c r="G1055" i="125"/>
  <c r="F1055" i="125"/>
  <c r="D1028" i="125"/>
  <c r="G1033" i="125"/>
  <c r="F1033" i="125"/>
  <c r="F1006" i="125"/>
  <c r="G1006" i="125"/>
  <c r="G977" i="125"/>
  <c r="F977" i="125"/>
  <c r="D1037" i="125"/>
  <c r="G1038" i="125"/>
  <c r="F1038" i="125"/>
  <c r="D1051" i="125"/>
  <c r="D1050" i="125" s="1"/>
  <c r="G1052" i="125"/>
  <c r="F1052" i="125"/>
  <c r="G979" i="125"/>
  <c r="F979" i="125"/>
  <c r="G989" i="125"/>
  <c r="F989" i="125"/>
  <c r="G1046" i="125"/>
  <c r="F1046" i="125"/>
  <c r="D1011" i="125"/>
  <c r="G1012" i="125"/>
  <c r="F1012" i="125"/>
  <c r="D992" i="125"/>
  <c r="D991" i="125" s="1"/>
  <c r="G993" i="125"/>
  <c r="F993" i="125"/>
  <c r="D976" i="125"/>
  <c r="G1021" i="125" l="1"/>
  <c r="F1021" i="125"/>
  <c r="G1016" i="125"/>
  <c r="F1016" i="125"/>
  <c r="G1028" i="125"/>
  <c r="F1028" i="125"/>
  <c r="D1020" i="125"/>
  <c r="G1041" i="125"/>
  <c r="F1041" i="125"/>
  <c r="G976" i="125"/>
  <c r="F976" i="125"/>
  <c r="G1002" i="125"/>
  <c r="F1002" i="125"/>
  <c r="D1001" i="125"/>
  <c r="G1011" i="125"/>
  <c r="F1011" i="125"/>
  <c r="D1036" i="125"/>
  <c r="G1037" i="125"/>
  <c r="F1037" i="125"/>
  <c r="G1050" i="125"/>
  <c r="F1050" i="125"/>
  <c r="G991" i="125"/>
  <c r="F991" i="125"/>
  <c r="G992" i="125"/>
  <c r="F992" i="125"/>
  <c r="G1051" i="125"/>
  <c r="F1051" i="125"/>
  <c r="G1042" i="125"/>
  <c r="F1042" i="125"/>
  <c r="D504" i="125"/>
  <c r="G1020" i="125" l="1"/>
  <c r="F1020" i="125"/>
  <c r="G1001" i="125"/>
  <c r="F1001" i="125"/>
  <c r="D503" i="125"/>
  <c r="G504" i="125"/>
  <c r="F504" i="125"/>
  <c r="G1036" i="125"/>
  <c r="F1036" i="125"/>
  <c r="D457" i="125"/>
  <c r="D443" i="125"/>
  <c r="D442" i="125" s="1"/>
  <c r="G443" i="125" l="1"/>
  <c r="F443" i="125"/>
  <c r="G457" i="125"/>
  <c r="F457" i="125"/>
  <c r="G503" i="125"/>
  <c r="F503" i="125"/>
  <c r="G118" i="125" l="1"/>
  <c r="F118" i="125"/>
  <c r="D408" i="125"/>
  <c r="D1261" i="125"/>
  <c r="D1257" i="125"/>
  <c r="D1254" i="125"/>
  <c r="D1251" i="125"/>
  <c r="D1243" i="125"/>
  <c r="D1241" i="125"/>
  <c r="D1238" i="125"/>
  <c r="D1235" i="125"/>
  <c r="D1231" i="125"/>
  <c r="D1227" i="125"/>
  <c r="D1224" i="125"/>
  <c r="D1215" i="125"/>
  <c r="D1212" i="125"/>
  <c r="D1204" i="125"/>
  <c r="D1202" i="125"/>
  <c r="D1195" i="125"/>
  <c r="D1192" i="125"/>
  <c r="D1176" i="125"/>
  <c r="D1172" i="125"/>
  <c r="D1161" i="125"/>
  <c r="D1158" i="125"/>
  <c r="D1154" i="125"/>
  <c r="D1150" i="125"/>
  <c r="D1147" i="125"/>
  <c r="D1144" i="125"/>
  <c r="D1139" i="125"/>
  <c r="D1133" i="125"/>
  <c r="D1129" i="125"/>
  <c r="D1125" i="125"/>
  <c r="D1111" i="125"/>
  <c r="D1107" i="125"/>
  <c r="D1100" i="125"/>
  <c r="D1096" i="125"/>
  <c r="D1072" i="125"/>
  <c r="D1068" i="125"/>
  <c r="D1064" i="125"/>
  <c r="D1058" i="125"/>
  <c r="D964" i="125"/>
  <c r="D960" i="125"/>
  <c r="D953" i="125"/>
  <c r="D949" i="125"/>
  <c r="D897" i="125"/>
  <c r="D881" i="125"/>
  <c r="D876" i="125"/>
  <c r="D855" i="125"/>
  <c r="D851" i="125"/>
  <c r="D826" i="125"/>
  <c r="D823" i="125"/>
  <c r="D811" i="125"/>
  <c r="D807" i="125"/>
  <c r="D794" i="125"/>
  <c r="D790" i="125"/>
  <c r="D785" i="125"/>
  <c r="D782" i="125"/>
  <c r="D766" i="125"/>
  <c r="D742" i="125"/>
  <c r="D724" i="125"/>
  <c r="D718" i="125"/>
  <c r="D710" i="125"/>
  <c r="D701" i="125"/>
  <c r="D698" i="125"/>
  <c r="D686" i="125"/>
  <c r="D683" i="125"/>
  <c r="D677" i="125"/>
  <c r="D664" i="125"/>
  <c r="D659" i="125"/>
  <c r="D656" i="125"/>
  <c r="D651" i="125"/>
  <c r="D648" i="125"/>
  <c r="D632" i="125"/>
  <c r="D614" i="125"/>
  <c r="D605" i="125"/>
  <c r="D602" i="125"/>
  <c r="D593" i="125"/>
  <c r="D590" i="125"/>
  <c r="D579" i="125"/>
  <c r="D575" i="125"/>
  <c r="D559" i="125"/>
  <c r="D556" i="125"/>
  <c r="D541" i="125"/>
  <c r="D537" i="125"/>
  <c r="D477" i="125"/>
  <c r="D473" i="125"/>
  <c r="D469" i="125"/>
  <c r="D465" i="125"/>
  <c r="D462" i="125"/>
  <c r="D460" i="125"/>
  <c r="D428" i="125"/>
  <c r="D425" i="125"/>
  <c r="D419" i="125"/>
  <c r="D416" i="125"/>
  <c r="D411" i="125"/>
  <c r="D397" i="125"/>
  <c r="D394" i="125"/>
  <c r="D386" i="125"/>
  <c r="D383" i="125"/>
  <c r="D364" i="125"/>
  <c r="D351" i="125"/>
  <c r="D333" i="125"/>
  <c r="D330" i="125"/>
  <c r="D325" i="125"/>
  <c r="D321" i="125"/>
  <c r="D318" i="125"/>
  <c r="D299" i="125"/>
  <c r="D284" i="125"/>
  <c r="D280" i="125"/>
  <c r="D276" i="125"/>
  <c r="D273" i="125"/>
  <c r="D266" i="125"/>
  <c r="D263" i="125"/>
  <c r="D259" i="125"/>
  <c r="D244" i="125"/>
  <c r="D241" i="125"/>
  <c r="D228" i="125"/>
  <c r="D222" i="125"/>
  <c r="D203" i="125"/>
  <c r="D198" i="125"/>
  <c r="D195" i="125"/>
  <c r="D185" i="125"/>
  <c r="D183" i="125"/>
  <c r="D179" i="125"/>
  <c r="D177" i="125"/>
  <c r="D175" i="125"/>
  <c r="D163" i="125"/>
  <c r="D162" i="125"/>
  <c r="D161" i="125"/>
  <c r="D160" i="125"/>
  <c r="D155" i="125"/>
  <c r="D153" i="125"/>
  <c r="D152" i="125"/>
  <c r="D151" i="125"/>
  <c r="D150" i="125"/>
  <c r="D102" i="125"/>
  <c r="D95" i="125"/>
  <c r="D92" i="125"/>
  <c r="D84" i="125"/>
  <c r="D81" i="125"/>
  <c r="D79" i="125"/>
  <c r="D76" i="125"/>
  <c r="D74" i="125"/>
  <c r="D71" i="125"/>
  <c r="D54" i="125"/>
  <c r="D51" i="125"/>
  <c r="D49" i="125"/>
  <c r="D47" i="125"/>
  <c r="D41" i="125"/>
  <c r="D37" i="125"/>
  <c r="D22" i="125"/>
  <c r="D15" i="125"/>
  <c r="D4" i="125"/>
  <c r="D149" i="125" l="1"/>
  <c r="F49" i="125"/>
  <c r="G49" i="125"/>
  <c r="G74" i="125"/>
  <c r="F74" i="125"/>
  <c r="G131" i="125"/>
  <c r="F131" i="125"/>
  <c r="G161" i="125"/>
  <c r="F161" i="125"/>
  <c r="D221" i="125"/>
  <c r="G222" i="125"/>
  <c r="F222" i="125"/>
  <c r="G276" i="125"/>
  <c r="F276" i="125"/>
  <c r="D329" i="125"/>
  <c r="G330" i="125"/>
  <c r="F330" i="125"/>
  <c r="G397" i="125"/>
  <c r="F397" i="125"/>
  <c r="G442" i="125"/>
  <c r="F442" i="125"/>
  <c r="F541" i="125"/>
  <c r="G541" i="125"/>
  <c r="G605" i="125"/>
  <c r="F605" i="125"/>
  <c r="D676" i="125"/>
  <c r="D675" i="125" s="1"/>
  <c r="G677" i="125"/>
  <c r="F677" i="125"/>
  <c r="G742" i="125"/>
  <c r="F742" i="125"/>
  <c r="G823" i="125"/>
  <c r="F823" i="125"/>
  <c r="G953" i="125"/>
  <c r="F953" i="125"/>
  <c r="G1129" i="125"/>
  <c r="F1129" i="125"/>
  <c r="G1147" i="125"/>
  <c r="F1147" i="125"/>
  <c r="G1215" i="125"/>
  <c r="F1215" i="125"/>
  <c r="G1261" i="125"/>
  <c r="F1261" i="125"/>
  <c r="F37" i="125"/>
  <c r="G37" i="125"/>
  <c r="G76" i="125"/>
  <c r="F76" i="125"/>
  <c r="G150" i="125"/>
  <c r="F150" i="125"/>
  <c r="G162" i="125"/>
  <c r="F162" i="125"/>
  <c r="F228" i="125"/>
  <c r="G228" i="125"/>
  <c r="G280" i="125"/>
  <c r="F280" i="125"/>
  <c r="G333" i="125"/>
  <c r="F333" i="125"/>
  <c r="G425" i="125"/>
  <c r="F425" i="125"/>
  <c r="G460" i="125"/>
  <c r="F460" i="125"/>
  <c r="D555" i="125"/>
  <c r="G556" i="125"/>
  <c r="F556" i="125"/>
  <c r="D589" i="125"/>
  <c r="G590" i="125"/>
  <c r="F590" i="125"/>
  <c r="G656" i="125"/>
  <c r="F656" i="125"/>
  <c r="F683" i="125"/>
  <c r="G683" i="125"/>
  <c r="G710" i="125"/>
  <c r="F710" i="125"/>
  <c r="G794" i="125"/>
  <c r="F794" i="125"/>
  <c r="G881" i="125"/>
  <c r="F881" i="125"/>
  <c r="G960" i="125"/>
  <c r="F960" i="125"/>
  <c r="D1106" i="125"/>
  <c r="G1107" i="125"/>
  <c r="F1107" i="125"/>
  <c r="G1133" i="125"/>
  <c r="F1133" i="125"/>
  <c r="G1150" i="125"/>
  <c r="F1150" i="125"/>
  <c r="D166" i="125"/>
  <c r="G1172" i="125"/>
  <c r="F1172" i="125"/>
  <c r="G1202" i="125"/>
  <c r="F1202" i="125"/>
  <c r="G1224" i="125"/>
  <c r="F1224" i="125"/>
  <c r="G1238" i="125"/>
  <c r="F1238" i="125"/>
  <c r="D1250" i="125"/>
  <c r="G1251" i="125"/>
  <c r="F1251" i="125"/>
  <c r="F41" i="125"/>
  <c r="G41" i="125"/>
  <c r="F95" i="125"/>
  <c r="G95" i="125"/>
  <c r="G151" i="125"/>
  <c r="F151" i="125"/>
  <c r="G156" i="125"/>
  <c r="F156" i="125"/>
  <c r="G163" i="125"/>
  <c r="F163" i="125"/>
  <c r="G179" i="125"/>
  <c r="F179" i="125"/>
  <c r="G198" i="125"/>
  <c r="F198" i="125"/>
  <c r="G241" i="125"/>
  <c r="F241" i="125"/>
  <c r="F266" i="125"/>
  <c r="G266" i="125"/>
  <c r="D283" i="125"/>
  <c r="G284" i="125"/>
  <c r="F284" i="125"/>
  <c r="G321" i="125"/>
  <c r="F321" i="125"/>
  <c r="G351" i="125"/>
  <c r="F351" i="125"/>
  <c r="D385" i="125"/>
  <c r="G386" i="125"/>
  <c r="F386" i="125"/>
  <c r="G411" i="125"/>
  <c r="F411" i="125"/>
  <c r="G428" i="125"/>
  <c r="F428" i="125"/>
  <c r="G462" i="125"/>
  <c r="F462" i="125"/>
  <c r="G477" i="125"/>
  <c r="F477" i="125"/>
  <c r="G559" i="125"/>
  <c r="F559" i="125"/>
  <c r="G593" i="125"/>
  <c r="F593" i="125"/>
  <c r="D631" i="125"/>
  <c r="F632" i="125"/>
  <c r="G632" i="125"/>
  <c r="F659" i="125"/>
  <c r="G659" i="125"/>
  <c r="G686" i="125"/>
  <c r="F686" i="125"/>
  <c r="G718" i="125"/>
  <c r="F718" i="125"/>
  <c r="D781" i="125"/>
  <c r="G782" i="125"/>
  <c r="F782" i="125"/>
  <c r="D806" i="125"/>
  <c r="G807" i="125"/>
  <c r="F807" i="125"/>
  <c r="G851" i="125"/>
  <c r="F851" i="125"/>
  <c r="G897" i="125"/>
  <c r="F897" i="125"/>
  <c r="G964" i="125"/>
  <c r="F964" i="125"/>
  <c r="G1072" i="125"/>
  <c r="F1072" i="125"/>
  <c r="D1110" i="125"/>
  <c r="G1111" i="125"/>
  <c r="F1111" i="125"/>
  <c r="G1139" i="125"/>
  <c r="F1139" i="125"/>
  <c r="G1154" i="125"/>
  <c r="F1154" i="125"/>
  <c r="G1176" i="125"/>
  <c r="F1176" i="125"/>
  <c r="G1204" i="125"/>
  <c r="F1204" i="125"/>
  <c r="G1227" i="125"/>
  <c r="F1227" i="125"/>
  <c r="G1241" i="125"/>
  <c r="F1241" i="125"/>
  <c r="G1254" i="125"/>
  <c r="F1254" i="125"/>
  <c r="F22" i="125"/>
  <c r="G22" i="125"/>
  <c r="G84" i="125"/>
  <c r="F84" i="125"/>
  <c r="F153" i="125"/>
  <c r="G153" i="125"/>
  <c r="F175" i="125"/>
  <c r="G175" i="125"/>
  <c r="F185" i="125"/>
  <c r="G185" i="125"/>
  <c r="G259" i="125"/>
  <c r="F259" i="125"/>
  <c r="F299" i="125"/>
  <c r="G299" i="125"/>
  <c r="D377" i="125"/>
  <c r="G378" i="125"/>
  <c r="F378" i="125"/>
  <c r="G419" i="125"/>
  <c r="F419" i="125"/>
  <c r="D468" i="125"/>
  <c r="G469" i="125"/>
  <c r="F469" i="125"/>
  <c r="G579" i="125"/>
  <c r="F579" i="125"/>
  <c r="G651" i="125"/>
  <c r="F651" i="125"/>
  <c r="G701" i="125"/>
  <c r="F701" i="125"/>
  <c r="D789" i="125"/>
  <c r="D788" i="125" s="1"/>
  <c r="G790" i="125"/>
  <c r="F790" i="125"/>
  <c r="D875" i="125"/>
  <c r="G876" i="125"/>
  <c r="F876" i="125"/>
  <c r="G1064" i="125"/>
  <c r="F1064" i="125"/>
  <c r="G1100" i="125"/>
  <c r="F1100" i="125"/>
  <c r="G1161" i="125"/>
  <c r="F1161" i="125"/>
  <c r="G1195" i="125"/>
  <c r="F1195" i="125"/>
  <c r="D1234" i="125"/>
  <c r="G1235" i="125"/>
  <c r="F1235" i="125"/>
  <c r="D1246" i="125"/>
  <c r="D1245" i="125" s="1"/>
  <c r="G1247" i="125"/>
  <c r="F1247" i="125"/>
  <c r="G51" i="125"/>
  <c r="F51" i="125"/>
  <c r="G92" i="125"/>
  <c r="F92" i="125"/>
  <c r="G155" i="125"/>
  <c r="F155" i="125"/>
  <c r="G177" i="125"/>
  <c r="F177" i="125"/>
  <c r="F195" i="125"/>
  <c r="G195" i="125"/>
  <c r="G263" i="125"/>
  <c r="F263" i="125"/>
  <c r="F318" i="125"/>
  <c r="G318" i="125"/>
  <c r="G383" i="125"/>
  <c r="F383" i="125"/>
  <c r="F404" i="125"/>
  <c r="G404" i="125"/>
  <c r="G473" i="125"/>
  <c r="F473" i="125"/>
  <c r="D159" i="125"/>
  <c r="G614" i="125"/>
  <c r="F614" i="125"/>
  <c r="G766" i="125"/>
  <c r="F766" i="125"/>
  <c r="G826" i="125"/>
  <c r="F826" i="125"/>
  <c r="D1067" i="125"/>
  <c r="G1068" i="125"/>
  <c r="F1068" i="125"/>
  <c r="G408" i="125"/>
  <c r="F408" i="125"/>
  <c r="G54" i="125"/>
  <c r="F54" i="125"/>
  <c r="G79" i="125"/>
  <c r="F79" i="125"/>
  <c r="G15" i="125"/>
  <c r="F15" i="125"/>
  <c r="F47" i="125"/>
  <c r="G47" i="125"/>
  <c r="F71" i="125"/>
  <c r="G71" i="125"/>
  <c r="F81" i="125"/>
  <c r="G81" i="125"/>
  <c r="D101" i="125"/>
  <c r="G102" i="125"/>
  <c r="F102" i="125"/>
  <c r="G152" i="125"/>
  <c r="F152" i="125"/>
  <c r="F160" i="125"/>
  <c r="G160" i="125"/>
  <c r="F169" i="125"/>
  <c r="G169" i="125"/>
  <c r="G183" i="125"/>
  <c r="F183" i="125"/>
  <c r="G203" i="125"/>
  <c r="F203" i="125"/>
  <c r="D243" i="125"/>
  <c r="G244" i="125"/>
  <c r="F244" i="125"/>
  <c r="G273" i="125"/>
  <c r="F273" i="125"/>
  <c r="G291" i="125"/>
  <c r="F291" i="125"/>
  <c r="G325" i="125"/>
  <c r="F325" i="125"/>
  <c r="G364" i="125"/>
  <c r="F364" i="125"/>
  <c r="D393" i="125"/>
  <c r="D392" i="125" s="1"/>
  <c r="G394" i="125"/>
  <c r="F394" i="125"/>
  <c r="D415" i="125"/>
  <c r="G416" i="125"/>
  <c r="F416" i="125"/>
  <c r="G438" i="125"/>
  <c r="F438" i="125"/>
  <c r="G465" i="125"/>
  <c r="F465" i="125"/>
  <c r="D536" i="125"/>
  <c r="F537" i="125"/>
  <c r="G537" i="125"/>
  <c r="D574" i="125"/>
  <c r="G575" i="125"/>
  <c r="F575" i="125"/>
  <c r="G602" i="125"/>
  <c r="F602" i="125"/>
  <c r="G648" i="125"/>
  <c r="F648" i="125"/>
  <c r="G664" i="125"/>
  <c r="F664" i="125"/>
  <c r="G698" i="125"/>
  <c r="F698" i="125"/>
  <c r="G724" i="125"/>
  <c r="F724" i="125"/>
  <c r="G785" i="125"/>
  <c r="F785" i="125"/>
  <c r="G811" i="125"/>
  <c r="F811" i="125"/>
  <c r="D854" i="125"/>
  <c r="F855" i="125"/>
  <c r="G855" i="125"/>
  <c r="D948" i="125"/>
  <c r="G949" i="125"/>
  <c r="F949" i="125"/>
  <c r="G1058" i="125"/>
  <c r="F1058" i="125"/>
  <c r="G1096" i="125"/>
  <c r="F1096" i="125"/>
  <c r="G1125" i="125"/>
  <c r="F1125" i="125"/>
  <c r="G1144" i="125"/>
  <c r="F1144" i="125"/>
  <c r="G1158" i="125"/>
  <c r="F1158" i="125"/>
  <c r="D1191" i="125"/>
  <c r="D1190" i="125" s="1"/>
  <c r="G1192" i="125"/>
  <c r="F1192" i="125"/>
  <c r="G1212" i="125"/>
  <c r="F1212" i="125"/>
  <c r="D1230" i="125"/>
  <c r="G1231" i="125"/>
  <c r="F1231" i="125"/>
  <c r="G1243" i="125"/>
  <c r="F1243" i="125"/>
  <c r="G1257" i="125"/>
  <c r="F1257" i="125"/>
  <c r="F4" i="125"/>
  <c r="G4" i="125"/>
  <c r="D407" i="125"/>
  <c r="D138" i="125"/>
  <c r="D1143" i="125"/>
  <c r="D1142" i="125" s="1"/>
  <c r="D805" i="125"/>
  <c r="D220" i="125"/>
  <c r="D272" i="125"/>
  <c r="D165" i="125"/>
  <c r="D262" i="125"/>
  <c r="D437" i="125"/>
  <c r="D459" i="125"/>
  <c r="D1201" i="125"/>
  <c r="D1256" i="125"/>
  <c r="D83" i="125"/>
  <c r="D418" i="125"/>
  <c r="D601" i="125"/>
  <c r="D780" i="125"/>
  <c r="D896" i="125"/>
  <c r="D1071" i="125"/>
  <c r="D1132" i="125"/>
  <c r="D1149" i="125"/>
  <c r="D1171" i="125"/>
  <c r="D324" i="125"/>
  <c r="D197" i="125"/>
  <c r="D139" i="125"/>
  <c r="D279" i="125"/>
  <c r="D182" i="125"/>
  <c r="D403" i="125"/>
  <c r="D467" i="125"/>
  <c r="D588" i="125"/>
  <c r="D682" i="125"/>
  <c r="D709" i="125"/>
  <c r="D741" i="125"/>
  <c r="D1099" i="125"/>
  <c r="D1211" i="125"/>
  <c r="D168" i="125"/>
  <c r="D328" i="125"/>
  <c r="D424" i="125"/>
  <c r="D464" i="125"/>
  <c r="D647" i="125"/>
  <c r="D663" i="125"/>
  <c r="D822" i="125"/>
  <c r="D1063" i="125"/>
  <c r="D1153" i="125"/>
  <c r="D1240" i="125"/>
  <c r="D1260" i="125"/>
  <c r="D317" i="125"/>
  <c r="D613" i="125"/>
  <c r="D697" i="125"/>
  <c r="D717" i="125"/>
  <c r="D825" i="125"/>
  <c r="D952" i="125"/>
  <c r="D1095" i="125"/>
  <c r="D1157" i="125"/>
  <c r="D1223" i="125"/>
  <c r="D350" i="125"/>
  <c r="D655" i="125"/>
  <c r="D723" i="125"/>
  <c r="D850" i="125"/>
  <c r="D959" i="125"/>
  <c r="D382" i="125"/>
  <c r="F1245" i="125" l="1"/>
  <c r="G1245" i="125"/>
  <c r="F1142" i="125"/>
  <c r="G1142" i="125"/>
  <c r="D391" i="125"/>
  <c r="G391" i="125" s="1"/>
  <c r="G850" i="125"/>
  <c r="F850" i="125"/>
  <c r="G392" i="125"/>
  <c r="F392" i="125"/>
  <c r="G1190" i="125"/>
  <c r="F1190" i="125"/>
  <c r="G464" i="125"/>
  <c r="F464" i="125"/>
  <c r="G682" i="125"/>
  <c r="F682" i="125"/>
  <c r="G182" i="125"/>
  <c r="F182" i="125"/>
  <c r="G1071" i="125"/>
  <c r="F1071" i="125"/>
  <c r="D1253" i="125"/>
  <c r="G1256" i="125"/>
  <c r="F1256" i="125"/>
  <c r="G220" i="125"/>
  <c r="F220" i="125"/>
  <c r="G1143" i="125"/>
  <c r="F1143" i="125"/>
  <c r="G854" i="125"/>
  <c r="F854" i="125"/>
  <c r="G536" i="125"/>
  <c r="F536" i="125"/>
  <c r="G377" i="125"/>
  <c r="F377" i="125"/>
  <c r="F1110" i="125"/>
  <c r="G1110" i="125"/>
  <c r="G555" i="125"/>
  <c r="F555" i="125"/>
  <c r="G723" i="125"/>
  <c r="F723" i="125"/>
  <c r="G717" i="125"/>
  <c r="F717" i="125"/>
  <c r="G1153" i="125"/>
  <c r="F1153" i="125"/>
  <c r="G424" i="125"/>
  <c r="F424" i="125"/>
  <c r="G1099" i="125"/>
  <c r="F1099" i="125"/>
  <c r="G1171" i="125"/>
  <c r="F1171" i="125"/>
  <c r="F138" i="125"/>
  <c r="G138" i="125"/>
  <c r="G948" i="125"/>
  <c r="F948" i="125"/>
  <c r="G174" i="125"/>
  <c r="F174" i="125"/>
  <c r="G283" i="125"/>
  <c r="F283" i="125"/>
  <c r="G589" i="125"/>
  <c r="F589" i="125"/>
  <c r="F382" i="125"/>
  <c r="G382" i="125"/>
  <c r="G655" i="125"/>
  <c r="F655" i="125"/>
  <c r="F1095" i="125"/>
  <c r="G1095" i="125"/>
  <c r="G697" i="125"/>
  <c r="F697" i="125"/>
  <c r="G1260" i="125"/>
  <c r="F1260" i="125"/>
  <c r="G1063" i="125"/>
  <c r="F1063" i="125"/>
  <c r="G647" i="125"/>
  <c r="F647" i="125"/>
  <c r="G328" i="125"/>
  <c r="F328" i="125"/>
  <c r="G741" i="125"/>
  <c r="F741" i="125"/>
  <c r="G467" i="125"/>
  <c r="F467" i="125"/>
  <c r="G139" i="125"/>
  <c r="F139" i="125"/>
  <c r="G1149" i="125"/>
  <c r="F1149" i="125"/>
  <c r="G780" i="125"/>
  <c r="F780" i="125"/>
  <c r="G418" i="125"/>
  <c r="F418" i="125"/>
  <c r="G1201" i="125"/>
  <c r="F1201" i="125"/>
  <c r="F165" i="125"/>
  <c r="G165" i="125"/>
  <c r="F149" i="125"/>
  <c r="G149" i="125"/>
  <c r="G407" i="125"/>
  <c r="F407" i="125"/>
  <c r="G393" i="125"/>
  <c r="F393" i="125"/>
  <c r="D99" i="125"/>
  <c r="G101" i="125"/>
  <c r="F101" i="125"/>
  <c r="G159" i="125"/>
  <c r="F159" i="125"/>
  <c r="G789" i="125"/>
  <c r="F789" i="125"/>
  <c r="G781" i="125"/>
  <c r="F781" i="125"/>
  <c r="G385" i="125"/>
  <c r="F385" i="125"/>
  <c r="G1250" i="125"/>
  <c r="F1250" i="125"/>
  <c r="G1106" i="125"/>
  <c r="F1106" i="125"/>
  <c r="G329" i="125"/>
  <c r="F329" i="125"/>
  <c r="G1223" i="125"/>
  <c r="F1223" i="125"/>
  <c r="G825" i="125"/>
  <c r="F825" i="125"/>
  <c r="G788" i="125"/>
  <c r="F788" i="125"/>
  <c r="G1211" i="125"/>
  <c r="F1211" i="125"/>
  <c r="D320" i="125"/>
  <c r="G324" i="125"/>
  <c r="F324" i="125"/>
  <c r="G601" i="125"/>
  <c r="F601" i="125"/>
  <c r="G437" i="125"/>
  <c r="F437" i="125"/>
  <c r="G1191" i="125"/>
  <c r="F1191" i="125"/>
  <c r="G1234" i="125"/>
  <c r="F1234" i="125"/>
  <c r="G1157" i="125"/>
  <c r="F1157" i="125"/>
  <c r="G317" i="125"/>
  <c r="F317" i="125"/>
  <c r="F663" i="125"/>
  <c r="G663" i="125"/>
  <c r="G588" i="125"/>
  <c r="F588" i="125"/>
  <c r="G279" i="125"/>
  <c r="F279" i="125"/>
  <c r="D874" i="125"/>
  <c r="G896" i="125"/>
  <c r="F896" i="125"/>
  <c r="D554" i="125"/>
  <c r="D1233" i="125"/>
  <c r="G262" i="125"/>
  <c r="F262" i="125"/>
  <c r="G574" i="125"/>
  <c r="F574" i="125"/>
  <c r="G243" i="125"/>
  <c r="F243" i="125"/>
  <c r="G1246" i="125"/>
  <c r="F1246" i="125"/>
  <c r="G959" i="125"/>
  <c r="F959" i="125"/>
  <c r="G350" i="125"/>
  <c r="F350" i="125"/>
  <c r="G952" i="125"/>
  <c r="F952" i="125"/>
  <c r="G613" i="125"/>
  <c r="F613" i="125"/>
  <c r="G1240" i="125"/>
  <c r="F1240" i="125"/>
  <c r="G822" i="125"/>
  <c r="F822" i="125"/>
  <c r="D573" i="125"/>
  <c r="D167" i="125"/>
  <c r="G168" i="125"/>
  <c r="F168" i="125"/>
  <c r="G709" i="125"/>
  <c r="F709" i="125"/>
  <c r="G403" i="125"/>
  <c r="F403" i="125"/>
  <c r="G197" i="125"/>
  <c r="F197" i="125"/>
  <c r="D1124" i="125"/>
  <c r="G1132" i="125"/>
  <c r="F1132" i="125"/>
  <c r="F675" i="125"/>
  <c r="G675" i="125"/>
  <c r="G83" i="125"/>
  <c r="F83" i="125"/>
  <c r="G459" i="125"/>
  <c r="F459" i="125"/>
  <c r="D271" i="125"/>
  <c r="D261" i="125" s="1"/>
  <c r="G272" i="125"/>
  <c r="F272" i="125"/>
  <c r="G805" i="125"/>
  <c r="F805" i="125"/>
  <c r="G1230" i="125"/>
  <c r="F1230" i="125"/>
  <c r="G415" i="125"/>
  <c r="F415" i="125"/>
  <c r="G1067" i="125"/>
  <c r="F1067" i="125"/>
  <c r="G875" i="125"/>
  <c r="F875" i="125"/>
  <c r="G468" i="125"/>
  <c r="F468" i="125"/>
  <c r="G806" i="125"/>
  <c r="F806" i="125"/>
  <c r="G631" i="125"/>
  <c r="F631" i="125"/>
  <c r="G166" i="125"/>
  <c r="F166" i="125"/>
  <c r="G676" i="125"/>
  <c r="F676" i="125"/>
  <c r="G221" i="125"/>
  <c r="F221" i="125"/>
  <c r="D1222" i="125"/>
  <c r="D696" i="125"/>
  <c r="D681" i="125"/>
  <c r="D957" i="125"/>
  <c r="D956" i="125" s="1"/>
  <c r="D951" i="125"/>
  <c r="D654" i="125"/>
  <c r="D662" i="125"/>
  <c r="D423" i="125"/>
  <c r="D422" i="125" s="1"/>
  <c r="D194" i="125"/>
  <c r="D535" i="125"/>
  <c r="D646" i="125"/>
  <c r="D600" i="125"/>
  <c r="D1156" i="125"/>
  <c r="D1152" i="125" s="1"/>
  <c r="D148" i="125"/>
  <c r="D145" i="125" s="1"/>
  <c r="G1152" i="125" l="1"/>
  <c r="F1152" i="125"/>
  <c r="F391" i="125"/>
  <c r="F956" i="125"/>
  <c r="G956" i="125"/>
  <c r="G422" i="125"/>
  <c r="F422" i="125"/>
  <c r="F261" i="125"/>
  <c r="G261" i="125"/>
  <c r="G148" i="125"/>
  <c r="F148" i="125"/>
  <c r="G535" i="125"/>
  <c r="F535" i="125"/>
  <c r="G654" i="125"/>
  <c r="F654" i="125"/>
  <c r="F696" i="125"/>
  <c r="G696" i="125"/>
  <c r="G167" i="125"/>
  <c r="F167" i="125"/>
  <c r="F99" i="125"/>
  <c r="G99" i="125"/>
  <c r="D98" i="125"/>
  <c r="G1156" i="125"/>
  <c r="F1156" i="125"/>
  <c r="G194" i="125"/>
  <c r="F194" i="125"/>
  <c r="G951" i="125"/>
  <c r="F951" i="125"/>
  <c r="G1222" i="125"/>
  <c r="F1222" i="125"/>
  <c r="G573" i="125"/>
  <c r="F573" i="125"/>
  <c r="G1253" i="125"/>
  <c r="F1253" i="125"/>
  <c r="G600" i="125"/>
  <c r="F600" i="125"/>
  <c r="G423" i="125"/>
  <c r="F423" i="125"/>
  <c r="G957" i="125"/>
  <c r="F957" i="125"/>
  <c r="G271" i="125"/>
  <c r="F271" i="125"/>
  <c r="G1233" i="125"/>
  <c r="F1233" i="125"/>
  <c r="G874" i="125"/>
  <c r="F874" i="125"/>
  <c r="G646" i="125"/>
  <c r="F646" i="125"/>
  <c r="G662" i="125"/>
  <c r="F662" i="125"/>
  <c r="G681" i="125"/>
  <c r="F681" i="125"/>
  <c r="G1124" i="125"/>
  <c r="F1124" i="125"/>
  <c r="F554" i="125"/>
  <c r="G554" i="125"/>
  <c r="G320" i="125"/>
  <c r="F320" i="125"/>
  <c r="G145" i="125" l="1"/>
  <c r="F145" i="125"/>
  <c r="G98" i="125"/>
  <c r="F98" i="125"/>
  <c r="D493" i="125"/>
  <c r="F493" i="125" l="1"/>
  <c r="G493" i="125"/>
  <c r="D1182" i="125"/>
  <c r="D1208" i="125"/>
  <c r="D1060" i="125"/>
  <c r="D1179" i="125"/>
  <c r="D1115" i="125"/>
  <c r="D137" i="125" l="1"/>
  <c r="D136" i="125" s="1"/>
  <c r="G1208" i="125"/>
  <c r="F1208" i="125"/>
  <c r="G1115" i="125"/>
  <c r="F1115" i="125"/>
  <c r="G1179" i="125"/>
  <c r="F1179" i="125"/>
  <c r="G1182" i="125"/>
  <c r="F1182" i="125"/>
  <c r="D1057" i="125"/>
  <c r="G1060" i="125"/>
  <c r="F1060" i="125"/>
  <c r="D1178" i="125"/>
  <c r="D1207" i="125"/>
  <c r="D1206" i="125" s="1"/>
  <c r="D1109" i="125"/>
  <c r="F1206" i="125" l="1"/>
  <c r="G1206" i="125"/>
  <c r="G1109" i="125"/>
  <c r="F1109" i="125"/>
  <c r="F136" i="125"/>
  <c r="G136" i="125"/>
  <c r="G1207" i="125"/>
  <c r="F1207" i="125"/>
  <c r="G1057" i="125"/>
  <c r="F1057" i="125"/>
  <c r="D1175" i="125"/>
  <c r="D1174" i="125" s="1"/>
  <c r="G1178" i="125"/>
  <c r="F1178" i="125"/>
  <c r="G137" i="125"/>
  <c r="F137" i="125"/>
  <c r="D622" i="125"/>
  <c r="D728" i="125"/>
  <c r="D636" i="125"/>
  <c r="D618" i="125"/>
  <c r="D714" i="125"/>
  <c r="D746" i="125"/>
  <c r="D762" i="125"/>
  <c r="D799" i="125"/>
  <c r="F1174" i="125" l="1"/>
  <c r="G1174" i="125"/>
  <c r="D1141" i="125"/>
  <c r="G1141" i="125" s="1"/>
  <c r="D740" i="125"/>
  <c r="G746" i="125"/>
  <c r="F746" i="125"/>
  <c r="G728" i="125"/>
  <c r="F728" i="125"/>
  <c r="G714" i="125"/>
  <c r="F714" i="125"/>
  <c r="G622" i="125"/>
  <c r="F622" i="125"/>
  <c r="G799" i="125"/>
  <c r="F799" i="125"/>
  <c r="G618" i="125"/>
  <c r="F618" i="125"/>
  <c r="G762" i="125"/>
  <c r="F762" i="125"/>
  <c r="D630" i="125"/>
  <c r="G636" i="125"/>
  <c r="F636" i="125"/>
  <c r="G1175" i="125"/>
  <c r="F1175" i="125"/>
  <c r="D389" i="125"/>
  <c r="D722" i="125"/>
  <c r="D368" i="125"/>
  <c r="D472" i="125"/>
  <c r="D489" i="125"/>
  <c r="D484" i="125"/>
  <c r="D798" i="125"/>
  <c r="D617" i="125"/>
  <c r="D1076" i="125"/>
  <c r="D1079" i="125"/>
  <c r="D1090" i="125"/>
  <c r="D1103" i="125"/>
  <c r="D363" i="125"/>
  <c r="D1086" i="125"/>
  <c r="D288" i="125"/>
  <c r="D802" i="125"/>
  <c r="D761" i="125"/>
  <c r="D708" i="125"/>
  <c r="D354" i="125"/>
  <c r="F1141" i="125" l="1"/>
  <c r="G363" i="125"/>
  <c r="F363" i="125"/>
  <c r="D342" i="125"/>
  <c r="G344" i="125"/>
  <c r="F344" i="125"/>
  <c r="G802" i="125"/>
  <c r="F802" i="125"/>
  <c r="G1076" i="125"/>
  <c r="F1076" i="125"/>
  <c r="F489" i="125"/>
  <c r="G489" i="125"/>
  <c r="G354" i="125"/>
  <c r="F354" i="125"/>
  <c r="G288" i="125"/>
  <c r="F288" i="125"/>
  <c r="G1090" i="125"/>
  <c r="F1090" i="125"/>
  <c r="G617" i="125"/>
  <c r="F617" i="125"/>
  <c r="G472" i="125"/>
  <c r="F472" i="125"/>
  <c r="G630" i="125"/>
  <c r="F630" i="125"/>
  <c r="D760" i="125"/>
  <c r="G761" i="125"/>
  <c r="F761" i="125"/>
  <c r="G484" i="125"/>
  <c r="F484" i="125"/>
  <c r="G722" i="125"/>
  <c r="F722" i="125"/>
  <c r="G1103" i="125"/>
  <c r="F1103" i="125"/>
  <c r="D388" i="125"/>
  <c r="D381" i="125" s="1"/>
  <c r="D376" i="125" s="1"/>
  <c r="G389" i="125"/>
  <c r="F389" i="125"/>
  <c r="G708" i="125"/>
  <c r="F708" i="125"/>
  <c r="G1086" i="125"/>
  <c r="F1086" i="125"/>
  <c r="G1079" i="125"/>
  <c r="F1079" i="125"/>
  <c r="G798" i="125"/>
  <c r="F798" i="125"/>
  <c r="G368" i="125"/>
  <c r="F368" i="125"/>
  <c r="G740" i="125"/>
  <c r="F740" i="125"/>
  <c r="D797" i="125"/>
  <c r="D471" i="125"/>
  <c r="D488" i="125"/>
  <c r="D1085" i="125"/>
  <c r="D1098" i="125"/>
  <c r="D1075" i="125"/>
  <c r="D362" i="125"/>
  <c r="D616" i="125"/>
  <c r="D553" i="125" s="1"/>
  <c r="D287" i="125"/>
  <c r="D349" i="125"/>
  <c r="D721" i="125" l="1"/>
  <c r="F553" i="125"/>
  <c r="G553" i="125"/>
  <c r="D348" i="125"/>
  <c r="D341" i="125" s="1"/>
  <c r="F381" i="125"/>
  <c r="G381" i="125"/>
  <c r="G1098" i="125"/>
  <c r="F1098" i="125"/>
  <c r="G760" i="125"/>
  <c r="F760" i="125"/>
  <c r="G1085" i="125"/>
  <c r="F1085" i="125"/>
  <c r="G362" i="125"/>
  <c r="F362" i="125"/>
  <c r="D486" i="125"/>
  <c r="D421" i="125" s="1"/>
  <c r="G488" i="125"/>
  <c r="F488" i="125"/>
  <c r="G287" i="125"/>
  <c r="F287" i="125"/>
  <c r="F797" i="125"/>
  <c r="G797" i="125"/>
  <c r="F616" i="125"/>
  <c r="G616" i="125"/>
  <c r="G342" i="125"/>
  <c r="F342" i="125"/>
  <c r="G349" i="125"/>
  <c r="F349" i="125"/>
  <c r="G1075" i="125"/>
  <c r="F1075" i="125"/>
  <c r="G471" i="125"/>
  <c r="F471" i="125"/>
  <c r="G388" i="125"/>
  <c r="F388" i="125"/>
  <c r="D1084" i="125"/>
  <c r="D286" i="125"/>
  <c r="D1074" i="125"/>
  <c r="D1062" i="125" s="1"/>
  <c r="F1062" i="125" l="1"/>
  <c r="G1062" i="125"/>
  <c r="F721" i="125"/>
  <c r="G721" i="125"/>
  <c r="G348" i="125"/>
  <c r="F348" i="125"/>
  <c r="G286" i="125"/>
  <c r="F286" i="125"/>
  <c r="G341" i="125"/>
  <c r="F341" i="125"/>
  <c r="G376" i="125"/>
  <c r="F376" i="125"/>
  <c r="G1084" i="125"/>
  <c r="F1084" i="125"/>
  <c r="G1074" i="125"/>
  <c r="F1074" i="125"/>
  <c r="G421" i="125"/>
  <c r="F421" i="125"/>
  <c r="G486" i="125"/>
  <c r="F486" i="125"/>
  <c r="D282" i="125"/>
  <c r="G282" i="125" l="1"/>
  <c r="F282" i="125"/>
  <c r="D301" i="125"/>
  <c r="D338" i="125"/>
  <c r="D831" i="125"/>
  <c r="D835" i="125"/>
  <c r="D924" i="125"/>
  <c r="D860" i="125"/>
  <c r="D908" i="125"/>
  <c r="D929" i="125"/>
  <c r="D306" i="125"/>
  <c r="D305" i="125" s="1"/>
  <c r="G306" i="125" l="1"/>
  <c r="F306" i="125"/>
  <c r="D143" i="125"/>
  <c r="G301" i="125"/>
  <c r="F301" i="125"/>
  <c r="G908" i="125"/>
  <c r="F908" i="125"/>
  <c r="G924" i="125"/>
  <c r="F924" i="125"/>
  <c r="G929" i="125"/>
  <c r="F929" i="125"/>
  <c r="G835" i="125"/>
  <c r="F835" i="125"/>
  <c r="G903" i="125"/>
  <c r="F903" i="125"/>
  <c r="G831" i="125"/>
  <c r="F831" i="125"/>
  <c r="D853" i="125"/>
  <c r="G860" i="125"/>
  <c r="F860" i="125"/>
  <c r="F338" i="125"/>
  <c r="G338" i="125"/>
  <c r="D298" i="125"/>
  <c r="D337" i="125"/>
  <c r="D902" i="125"/>
  <c r="D830" i="125"/>
  <c r="D923" i="125"/>
  <c r="D921" i="125" s="1"/>
  <c r="G337" i="125" l="1"/>
  <c r="F337" i="125"/>
  <c r="G298" i="125"/>
  <c r="F298" i="125"/>
  <c r="G853" i="125"/>
  <c r="F853" i="125"/>
  <c r="G305" i="125"/>
  <c r="F305" i="125"/>
  <c r="G923" i="125"/>
  <c r="F923" i="125"/>
  <c r="G143" i="125"/>
  <c r="F143" i="125"/>
  <c r="G830" i="125"/>
  <c r="F830" i="125"/>
  <c r="G902" i="125"/>
  <c r="F902" i="125"/>
  <c r="D901" i="125"/>
  <c r="D829" i="125"/>
  <c r="D304" i="125"/>
  <c r="D303" i="125" s="1"/>
  <c r="D828" i="125" l="1"/>
  <c r="D720" i="125" s="1"/>
  <c r="F303" i="125"/>
  <c r="G303" i="125"/>
  <c r="D297" i="125"/>
  <c r="G829" i="125"/>
  <c r="F829" i="125"/>
  <c r="G901" i="125"/>
  <c r="F901" i="125"/>
  <c r="G304" i="125"/>
  <c r="F304" i="125"/>
  <c r="G921" i="125"/>
  <c r="F921" i="125"/>
  <c r="D216" i="125"/>
  <c r="D12" i="125"/>
  <c r="D213" i="125"/>
  <c r="D18" i="125"/>
  <c r="D248" i="125"/>
  <c r="D252" i="125"/>
  <c r="F828" i="125" l="1"/>
  <c r="G828" i="125"/>
  <c r="G18" i="125"/>
  <c r="F18" i="125"/>
  <c r="G297" i="125"/>
  <c r="F297" i="125"/>
  <c r="G213" i="125"/>
  <c r="F213" i="125"/>
  <c r="G252" i="125"/>
  <c r="F252" i="125"/>
  <c r="F12" i="125"/>
  <c r="G12" i="125"/>
  <c r="G248" i="125"/>
  <c r="F248" i="125"/>
  <c r="G216" i="125"/>
  <c r="F216" i="125"/>
  <c r="G720" i="125"/>
  <c r="F720" i="125"/>
  <c r="D142" i="125"/>
  <c r="D8" i="125"/>
  <c r="D212" i="125"/>
  <c r="D247" i="125"/>
  <c r="D11" i="125"/>
  <c r="D246" i="125" l="1"/>
  <c r="D219" i="125" s="1"/>
  <c r="G247" i="125"/>
  <c r="F247" i="125"/>
  <c r="G212" i="125"/>
  <c r="F212" i="125"/>
  <c r="G8" i="125"/>
  <c r="F8" i="125"/>
  <c r="F142" i="125"/>
  <c r="G142" i="125"/>
  <c r="F11" i="125"/>
  <c r="G11" i="125"/>
  <c r="D141" i="125"/>
  <c r="D211" i="125"/>
  <c r="D193" i="125" s="1"/>
  <c r="D192" i="125" s="1"/>
  <c r="D10" i="125"/>
  <c r="F193" i="125" l="1"/>
  <c r="G193" i="125"/>
  <c r="F219" i="125"/>
  <c r="G219" i="125"/>
  <c r="D140" i="125"/>
  <c r="D135" i="125" s="1"/>
  <c r="G141" i="125"/>
  <c r="F141" i="125"/>
  <c r="G211" i="125"/>
  <c r="F211" i="125"/>
  <c r="G246" i="125"/>
  <c r="F246" i="125"/>
  <c r="D7" i="125"/>
  <c r="G10" i="125"/>
  <c r="F10" i="125"/>
  <c r="D190" i="125"/>
  <c r="G190" i="125" l="1"/>
  <c r="F190" i="125"/>
  <c r="G192" i="125"/>
  <c r="F192" i="125"/>
  <c r="F135" i="125"/>
  <c r="G135" i="125"/>
  <c r="D191" i="125"/>
  <c r="G140" i="125"/>
  <c r="F140" i="125"/>
  <c r="D3" i="125"/>
  <c r="D144" i="125" s="1"/>
  <c r="G7" i="125"/>
  <c r="F7" i="125"/>
  <c r="F191" i="125" l="1"/>
  <c r="G191" i="125"/>
  <c r="G3" i="125"/>
  <c r="F3" i="125"/>
  <c r="F144" i="125"/>
  <c r="G144" i="125"/>
  <c r="D181" i="125"/>
  <c r="F181" i="125" l="1"/>
  <c r="G181" i="125"/>
  <c r="D187" i="125"/>
</calcChain>
</file>

<file path=xl/sharedStrings.xml><?xml version="1.0" encoding="utf-8"?>
<sst xmlns="http://schemas.openxmlformats.org/spreadsheetml/2006/main" count="2932" uniqueCount="602">
  <si>
    <t>Märjamaa Valla Noortekeskus</t>
  </si>
  <si>
    <t>Laulukarusell</t>
  </si>
  <si>
    <t>Maade erastamine</t>
  </si>
  <si>
    <t>Haimre Rahvamaja</t>
  </si>
  <si>
    <t>Valgu Rahvamaja</t>
  </si>
  <si>
    <t>Varbola Rahvamaja</t>
  </si>
  <si>
    <t>Sotsiaalteenused</t>
  </si>
  <si>
    <t>Tasu äritegevusega tegelemise õiguse loa eest</t>
  </si>
  <si>
    <t>Erijuhtudel riigi poolt makstav sotsiaalmaks</t>
  </si>
  <si>
    <t>Haimre Rahvamaja tasulised teenused</t>
  </si>
  <si>
    <t>Varbola Rahvamaja tasulised teenused</t>
  </si>
  <si>
    <t>Füüsilise isiku tulumaks</t>
  </si>
  <si>
    <t>Maamaks</t>
  </si>
  <si>
    <t>Laekumised spordi- ja puhkeasutuste majandustegevusest</t>
  </si>
  <si>
    <t>Laekumised sotsiaalasutuste majandustegevusest</t>
  </si>
  <si>
    <t>Laekumised elamu- ja kommunaalasutuste majandustegevusest</t>
  </si>
  <si>
    <t>Personalikulud</t>
  </si>
  <si>
    <t>Majandamiskulud</t>
  </si>
  <si>
    <t>Administreerimiskulud</t>
  </si>
  <si>
    <t>Lähetuskulud</t>
  </si>
  <si>
    <t>Koolituskulud</t>
  </si>
  <si>
    <t>Sõidukite ülalpidamise kulud</t>
  </si>
  <si>
    <t>Inventari kulud</t>
  </si>
  <si>
    <t>Rajatiste majandamiskulud</t>
  </si>
  <si>
    <t>Õppevahendid</t>
  </si>
  <si>
    <t>Teavikud ja kunstiesemed</t>
  </si>
  <si>
    <t>Sillaotsa Talumuuseum</t>
  </si>
  <si>
    <t>Peretoetused</t>
  </si>
  <si>
    <t>Toetused töötutele</t>
  </si>
  <si>
    <t>ruumide üür</t>
  </si>
  <si>
    <t>Märjamaa Gümnaasium</t>
  </si>
  <si>
    <t>Valgu Põhikool</t>
  </si>
  <si>
    <t>Laekumised haridusasutuste majandustegevusest</t>
  </si>
  <si>
    <t>Laekumised kultuuri- ja kunstiasutuste majandustegevusest</t>
  </si>
  <si>
    <t>Laekumised üldvalitsemisasutuste majandustegevusest</t>
  </si>
  <si>
    <t>Laekumised õiguste müügist</t>
  </si>
  <si>
    <t>Uurimis- ja arendustööde ostukulud</t>
  </si>
  <si>
    <t>Kultuuri- ja vaba aja sisustamise kulud</t>
  </si>
  <si>
    <t>Tulu koolitusteenuse osutamisest</t>
  </si>
  <si>
    <t>01</t>
  </si>
  <si>
    <t>6501</t>
  </si>
  <si>
    <t>03</t>
  </si>
  <si>
    <t>03200</t>
  </si>
  <si>
    <t>04</t>
  </si>
  <si>
    <t>04210</t>
  </si>
  <si>
    <t>04510</t>
  </si>
  <si>
    <t>05</t>
  </si>
  <si>
    <t>05100</t>
  </si>
  <si>
    <t>06300</t>
  </si>
  <si>
    <t>07</t>
  </si>
  <si>
    <t>08</t>
  </si>
  <si>
    <t>08102</t>
  </si>
  <si>
    <t>08202</t>
  </si>
  <si>
    <t>08300</t>
  </si>
  <si>
    <t>09</t>
  </si>
  <si>
    <t>09600</t>
  </si>
  <si>
    <t>09800</t>
  </si>
  <si>
    <t>10</t>
  </si>
  <si>
    <t>10500</t>
  </si>
  <si>
    <t>Muud kulud</t>
  </si>
  <si>
    <t xml:space="preserve">Võetud laenude tagasimaksmine </t>
  </si>
  <si>
    <t>Eri- ja vormiriietus</t>
  </si>
  <si>
    <t>Erisoodustused</t>
  </si>
  <si>
    <t>Meditsiinikulud ja hügieenitarbed</t>
  </si>
  <si>
    <t>01114</t>
  </si>
  <si>
    <t>Intressi-, viivise- ja kohustistasukulud võetud laenudelt</t>
  </si>
  <si>
    <t>Muud sotsiaalabitoetused ja eraldised füüsilistele isikutele</t>
  </si>
  <si>
    <t>Toetused puuetega inimestele ja nende hooldajatele</t>
  </si>
  <si>
    <t>Kantseleiteenused</t>
  </si>
  <si>
    <t>Muu tulu elamu- ja kommunaaltegevusest</t>
  </si>
  <si>
    <t>jõusaali ja võimla tulu</t>
  </si>
  <si>
    <t>Laekumised korrakaitseasutuste majandustegevusest</t>
  </si>
  <si>
    <t>Märjamaa Päevad ja Märjamaa Folk</t>
  </si>
  <si>
    <t>Märjamaa Lasteaed Pillerpall</t>
  </si>
  <si>
    <t>Varbola Lasteaed-Algkool</t>
  </si>
  <si>
    <t>Märjamaa Valla Raamatukogu tasulised teenused</t>
  </si>
  <si>
    <t xml:space="preserve">Üüri- ja renditulud </t>
  </si>
  <si>
    <t>Muu kaupade ja teenuste müük</t>
  </si>
  <si>
    <t>Põhivara soetuseks antav sihtfinantseerimine</t>
  </si>
  <si>
    <t>Toiduained ja toitlustusteenused</t>
  </si>
  <si>
    <t>Märjamaa Muusika- ja Kunstikool</t>
  </si>
  <si>
    <t>Tunnus</t>
  </si>
  <si>
    <t>Kirje nimetus</t>
  </si>
  <si>
    <t>PÕHITEGEVUSE TULUD KOKKU</t>
  </si>
  <si>
    <t>Maksutulud</t>
  </si>
  <si>
    <t>Tulud kaupade ja teenuste müügist</t>
  </si>
  <si>
    <t>Saadavad toetused tegevuskuludeks</t>
  </si>
  <si>
    <t>3825, 388</t>
  </si>
  <si>
    <t xml:space="preserve">Muud tegevustulud </t>
  </si>
  <si>
    <t>PÕHITEGEVUSE KULUD KOKKU</t>
  </si>
  <si>
    <t>40, 41, 4500, 452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</si>
  <si>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</si>
  <si>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</si>
  <si>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</si>
  <si>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</si>
  <si>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</si>
  <si>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PÕHITEGEVUSE TULEM</t>
  </si>
  <si>
    <t>INVESTEERIMISTEGEVUS KOKKU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</si>
  <si>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</si>
  <si>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</si>
  <si>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</si>
  <si>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</si>
  <si>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Finantstkulud (-)</t>
  </si>
  <si>
    <t>EELARVE TULEM (ÜLEJÄÄK (+) / PUUDUJÄÄK (-))</t>
  </si>
  <si>
    <t>FINANTSEERIMISTEGEVUS</t>
  </si>
  <si>
    <t>Kohustuste tasumine (-)</t>
  </si>
  <si>
    <t>LIKVIIDSETE VARADE MUUTUS (+ suurenemine, - vähenemine)</t>
  </si>
  <si>
    <t>PÕHITEGEVUSE KULUDE JA INVESTEERIMISTEGEVUSE VÄLJAMINEKUTE JAOTUS TEGEVUSALADE JÄRGI</t>
  </si>
  <si>
    <t>Üldised valitsussektori teenused</t>
  </si>
  <si>
    <t>01700</t>
  </si>
  <si>
    <t>Valitsussektori võla teenindamine</t>
  </si>
  <si>
    <t>Avalik kord ja julgeolek</t>
  </si>
  <si>
    <t>Päästeteenused</t>
  </si>
  <si>
    <t>Majandus</t>
  </si>
  <si>
    <t>Üldmajanduslikud arendusprojektid- territoriaalne planeerimine</t>
  </si>
  <si>
    <t>Keskkonnakaitse</t>
  </si>
  <si>
    <t>Jäätmekäitlus (prügivedu)</t>
  </si>
  <si>
    <t>Veevarustus</t>
  </si>
  <si>
    <t>Tänavavalgustus</t>
  </si>
  <si>
    <t>Tervishoid</t>
  </si>
  <si>
    <t>Vabaaeg, kultuur ja religioon</t>
  </si>
  <si>
    <t>Kultuuriüritused</t>
  </si>
  <si>
    <t>Haridus</t>
  </si>
  <si>
    <t>Sotsiaalne kaitse</t>
  </si>
  <si>
    <t>Muu puuetega inimeste sotsiaalne kaitse</t>
  </si>
  <si>
    <t>Eakate sotsiaalhoolekande asutused</t>
  </si>
  <si>
    <t>Muu eakate sotsiaalne kaitse</t>
  </si>
  <si>
    <t>Muu perekondade ja laste sotsiaalne kaitse</t>
  </si>
  <si>
    <t>Töötute sotsiaalne kaitse</t>
  </si>
  <si>
    <t>Eluasemeteenused sotsiaalsetele riskirühmadele</t>
  </si>
  <si>
    <t>Riiklik toimetulekutoetus</t>
  </si>
  <si>
    <t>Riigilõivud</t>
  </si>
  <si>
    <t>Tegevustulud</t>
  </si>
  <si>
    <t>Kaupade ja teenuste müük</t>
  </si>
  <si>
    <t>Vallavolikogu</t>
  </si>
  <si>
    <t>Vallavalitsus</t>
  </si>
  <si>
    <t>Maakorraldus</t>
  </si>
  <si>
    <t>Kalmistud</t>
  </si>
  <si>
    <t>Hulkuvate loomadega seotud tegevus</t>
  </si>
  <si>
    <t>Muu elamu- ja kommunaalmajandus</t>
  </si>
  <si>
    <t xml:space="preserve">Spordiklubid </t>
  </si>
  <si>
    <t>Hobulaiu puhkebaas</t>
  </si>
  <si>
    <t>Teenuse mõis</t>
  </si>
  <si>
    <t>Vaba aja üritused - mittetulunduslikuks tegevuseks antavad toetused</t>
  </si>
  <si>
    <t>Märjamaa Valla Raamatukogu</t>
  </si>
  <si>
    <t>Kino</t>
  </si>
  <si>
    <t>Sipa-Laukna Lasteaed</t>
  </si>
  <si>
    <t>Arvlemised lasteaedadega</t>
  </si>
  <si>
    <t>Arvlemised teiste koolidega</t>
  </si>
  <si>
    <t xml:space="preserve">Finantskulud </t>
  </si>
  <si>
    <t>kohatasu</t>
  </si>
  <si>
    <t>laste toitlustustasu</t>
  </si>
  <si>
    <t>koolisöökla küte, elekter</t>
  </si>
  <si>
    <t>Sillaotsa Talumuuseumi tasulised teenused</t>
  </si>
  <si>
    <t>Märjamaa kino tasulised teenused</t>
  </si>
  <si>
    <t>Märjamaa Ujula tulud</t>
  </si>
  <si>
    <t>Hobulaiu pukebaasi tulud</t>
  </si>
  <si>
    <t>Üür ja rent kinnisvarainvesteeringutelt</t>
  </si>
  <si>
    <t>Üür ja rent mitteeluruumidelt</t>
  </si>
  <si>
    <t>Muu tulu üüri ja rendiga kaasnevast tegevusest (kommunaalteenused)</t>
  </si>
  <si>
    <t>Hariduskulude toetus</t>
  </si>
  <si>
    <t>Töötasud</t>
  </si>
  <si>
    <t>Personalikuludga kaasnevad maksud</t>
  </si>
  <si>
    <t xml:space="preserve">Kinnistuste, hoonete ja ruumide majandamiskulud </t>
  </si>
  <si>
    <t>Info- ja kommunikatsioonitehnoloogia kulud</t>
  </si>
  <si>
    <t>Preemiad ja stipendiumid-aukodanike preemiad</t>
  </si>
  <si>
    <t>Maksu-, riigilõivu- ja trahvikulud</t>
  </si>
  <si>
    <t xml:space="preserve">Avaliku teenistuse ametnike töötasu </t>
  </si>
  <si>
    <t>Töötajate töötasu</t>
  </si>
  <si>
    <t>Teekatte märgistustööd</t>
  </si>
  <si>
    <t>Maadlusklubi Juhan</t>
  </si>
  <si>
    <t xml:space="preserve">Raplamaa Omavalitsuste Liit </t>
  </si>
  <si>
    <t xml:space="preserve">Sihtasutus Raplamaa Omavalitsuste Arengufond </t>
  </si>
  <si>
    <t xml:space="preserve">Mittetulundusühing Raplamaa Partnerluskogu </t>
  </si>
  <si>
    <t>Märjamaa Ujula</t>
  </si>
  <si>
    <t>Muud mitmesugused majandamiskulud</t>
  </si>
  <si>
    <t>Rajatiste ja hoonete soetamine ja renoveerimine</t>
  </si>
  <si>
    <t>Märjamaa Nädalaleht</t>
  </si>
  <si>
    <t>Muu erivarustus ja erimaterjalid</t>
  </si>
  <si>
    <t>Õppetoetused-sõidupiletid</t>
  </si>
  <si>
    <t>Toimetulekutoetus ja täiendavad sotsiaaltoetused</t>
  </si>
  <si>
    <t>Märjamaa Valla Rahvamaja tasulised teenused</t>
  </si>
  <si>
    <t>Märjamaa Sotsiaalkeskuse tulud</t>
  </si>
  <si>
    <t>Kohaliku omavalitsuse üksuse reservfond</t>
  </si>
  <si>
    <t>Liikmemaks ja ühistegevuse kulud</t>
  </si>
  <si>
    <t>Töövõtulepingu alusel füüsilistele isikutele makstav tasu</t>
  </si>
  <si>
    <t xml:space="preserve">Põhivara soetus </t>
  </si>
  <si>
    <t>Märjamaa Valla Rahvamaja</t>
  </si>
  <si>
    <t>Koolitoit</t>
  </si>
  <si>
    <t>Koolitoit Märjamaa Lasteaed Pillerpall</t>
  </si>
  <si>
    <t>Koolipiim</t>
  </si>
  <si>
    <t>Koolitoit Sipa-Laukna Lasteaed</t>
  </si>
  <si>
    <t>Koolitoit Varbola Lasteaed-Algkool</t>
  </si>
  <si>
    <t>Hommikusöök</t>
  </si>
  <si>
    <t>Koolitoit Valgu Põhikool</t>
  </si>
  <si>
    <t>Koolitoit Märjamaa Gümnaasium</t>
  </si>
  <si>
    <t>Märjamaa Sotsiaalkeskus</t>
  </si>
  <si>
    <t>Muu sotsiaalse kaitse haldus - elektriautod</t>
  </si>
  <si>
    <t>38250, 38251</t>
  </si>
  <si>
    <t>Kohustuste võtmine (+)</t>
  </si>
  <si>
    <t>2586</t>
  </si>
  <si>
    <t>Laenude võtmine muudelt residentidelt (+)</t>
  </si>
  <si>
    <t>25861</t>
  </si>
  <si>
    <t>muud tulud</t>
  </si>
  <si>
    <t>Kaevandamisõiguse tasu</t>
  </si>
  <si>
    <t>Laekumine vee erikasutusest</t>
  </si>
  <si>
    <t>Märjamaa autobussijaam</t>
  </si>
  <si>
    <t>Varbola Lasteaed-Algkool (alusharidus)</t>
  </si>
  <si>
    <t>Valgu Põhikool (alusharidus)</t>
  </si>
  <si>
    <t>Varbola Lasteaed-Algkool (põhihariduse otsekulud)</t>
  </si>
  <si>
    <t xml:space="preserve">Personalikulud </t>
  </si>
  <si>
    <t>Valgu Põhikool (põhihariduse otsekulud)</t>
  </si>
  <si>
    <t>Märjamaa Gümnaasium (üldkeskhariduse otsekukud)</t>
  </si>
  <si>
    <t>Koolipuuvili</t>
  </si>
  <si>
    <t>Mittetulundusühing Raplamaa Jalgpallikool</t>
  </si>
  <si>
    <t>Märjamaa Ettevõtjate Piirkondlik Ühendus</t>
  </si>
  <si>
    <t>Seltsing Naiskoor Paula</t>
  </si>
  <si>
    <t xml:space="preserve">Mittetulundusühing Wäega Wärk </t>
  </si>
  <si>
    <t>Märjamaa Kultuuriselts</t>
  </si>
  <si>
    <t>Kohalike teede hoiu toetus</t>
  </si>
  <si>
    <t xml:space="preserve">Tasandusfond </t>
  </si>
  <si>
    <t xml:space="preserve">Toetusfond </t>
  </si>
  <si>
    <t>Velise Kultuuri ja Hariduse Selts</t>
  </si>
  <si>
    <t>MTÜ Külade Ühendus TOKK</t>
  </si>
  <si>
    <t>Tantsuklubi Mustang</t>
  </si>
  <si>
    <t>Valgu Rahvamaja tasulised teenused</t>
  </si>
  <si>
    <t>Laekumised Päästeametilt</t>
  </si>
  <si>
    <t>Muu vara üür ja rent</t>
  </si>
  <si>
    <t xml:space="preserve">Hoonestusõiguse seadmise tasu </t>
  </si>
  <si>
    <t>Talihooldus</t>
  </si>
  <si>
    <t>Katteta teede suvehooldus</t>
  </si>
  <si>
    <t>Kattega teede suvehooldus</t>
  </si>
  <si>
    <t>Teemaa hooldus</t>
  </si>
  <si>
    <t>Teede ja tänavate korrashoid</t>
  </si>
  <si>
    <t>Koolitransport</t>
  </si>
  <si>
    <t>Muusika- ja Kunstikool</t>
  </si>
  <si>
    <t>Märjamaa Valla Noortekeskuse tasulised teenused</t>
  </si>
  <si>
    <t>Koduloolised trükised</t>
  </si>
  <si>
    <t>Üür ja rent eluruumidelt (sh sots. korterid)</t>
  </si>
  <si>
    <t>03100</t>
  </si>
  <si>
    <t>Politsei</t>
  </si>
  <si>
    <t>Preemiad ja stipendiumid-abipolitseinike preemiad</t>
  </si>
  <si>
    <t>Tolmutõrje</t>
  </si>
  <si>
    <t>Koolituse kulud</t>
  </si>
  <si>
    <t xml:space="preserve">Koolipiim </t>
  </si>
  <si>
    <t>Õie Lauri</t>
  </si>
  <si>
    <t>õppetasu, pilliüür</t>
  </si>
  <si>
    <t>arvlemine lasteaedadega</t>
  </si>
  <si>
    <t>arvlemine koolidega</t>
  </si>
  <si>
    <t>Märjamaa Nädalalehe tasulised tenused</t>
  </si>
  <si>
    <t>sh tõhustatud ja eritoe tegevuskuludeks</t>
  </si>
  <si>
    <t>Rahvastikutoimingute kulude hüvitis</t>
  </si>
  <si>
    <t>Matusetoetus</t>
  </si>
  <si>
    <t>Asendus- ja järelhoolusteenuste toetus</t>
  </si>
  <si>
    <t>Projekt "500 kodu korda"</t>
  </si>
  <si>
    <t>sh põhikooli õpetajate tööjõukuludeks</t>
  </si>
  <si>
    <t>sh gümnaasiumi õpetajate tööjõukuludeks</t>
  </si>
  <si>
    <t>sh direktorite ja õppealajuhatajate tööjõukuludeks</t>
  </si>
  <si>
    <t>sh õpetajate, direktorite ja õppealajuhatajate täiendkoolituseks</t>
  </si>
  <si>
    <t>sh õppekirjanduseks</t>
  </si>
  <si>
    <t>sh koolilõunaks</t>
  </si>
  <si>
    <t>Koolieelsete lasteasutuste õpetajate tööjõukulude toetus</t>
  </si>
  <si>
    <t>Huvihariduse ja -tegevuse toetus</t>
  </si>
  <si>
    <t>Raske- ja sügava puudega lastele abi osutamise toetus</t>
  </si>
  <si>
    <t>Toimetulekutoetuse maksmise hüvitis</t>
  </si>
  <si>
    <t>toitlustusteenused</t>
  </si>
  <si>
    <t>Kivi-Vigala Põhikool</t>
  </si>
  <si>
    <t>Vana-Vigala Põhikool</t>
  </si>
  <si>
    <t>Vana-Vigala Lasteaed</t>
  </si>
  <si>
    <t>Vana-Vigala Õpilaskodu</t>
  </si>
  <si>
    <t xml:space="preserve">Kasti-Orgita Lasteaed </t>
  </si>
  <si>
    <t>Kivi-Vigala Rahvamaja tasulised teenused</t>
  </si>
  <si>
    <t>Vana-Vigala Rahvamaja tasulised teenused</t>
  </si>
  <si>
    <t>Teenuse mõisa tasulised teenused</t>
  </si>
  <si>
    <t>Vigala Külade Keskuse tasulised teenused (osavald)</t>
  </si>
  <si>
    <t>Vigala Õpilaskodu</t>
  </si>
  <si>
    <t>Valitavate ja ametisse nimetatavate ametnike töötasu</t>
  </si>
  <si>
    <t>0111101</t>
  </si>
  <si>
    <t>0111102</t>
  </si>
  <si>
    <t>0111201</t>
  </si>
  <si>
    <t>0111202</t>
  </si>
  <si>
    <t>Mittetulundusühing Põhja-Eesti Ühistranspordikeskus</t>
  </si>
  <si>
    <t xml:space="preserve">Eesti Linnade ja Valdade Liit </t>
  </si>
  <si>
    <t>0160001</t>
  </si>
  <si>
    <t>0451001</t>
  </si>
  <si>
    <t>0451004</t>
  </si>
  <si>
    <t>0451005</t>
  </si>
  <si>
    <t>0451006</t>
  </si>
  <si>
    <t>0451007</t>
  </si>
  <si>
    <t>0451008</t>
  </si>
  <si>
    <t>0451009</t>
  </si>
  <si>
    <t>0451011</t>
  </si>
  <si>
    <t>MÄRJAMAA TEEDE INVESTEERINGUD - KRUUSAKATTEGA TEEDE REKONSTRUEERIMINE, MUSTKATETE EHITUS</t>
  </si>
  <si>
    <t>0451026</t>
  </si>
  <si>
    <t>Maanteetransport - Märjamaa vallateede- ja tänavate korrashoid</t>
  </si>
  <si>
    <t>Maanteetransport - Osavalla teede korrashoid</t>
  </si>
  <si>
    <t>VIGALA TEEDE INVSETEERINGUD</t>
  </si>
  <si>
    <t>0451024</t>
  </si>
  <si>
    <t>0451201</t>
  </si>
  <si>
    <t>0474002</t>
  </si>
  <si>
    <t>0540001</t>
  </si>
  <si>
    <t>0540002</t>
  </si>
  <si>
    <t>Osavalla haljastus</t>
  </si>
  <si>
    <t>0640001</t>
  </si>
  <si>
    <t>0640003</t>
  </si>
  <si>
    <t>Osavalla tänavavalgustus</t>
  </si>
  <si>
    <t>0660501</t>
  </si>
  <si>
    <t>0660502</t>
  </si>
  <si>
    <t>0660504</t>
  </si>
  <si>
    <t>Osavalla muu elamu- ja kommunaalmajandus</t>
  </si>
  <si>
    <t>06</t>
  </si>
  <si>
    <t>Elamu- ja kommunaalmajandus</t>
  </si>
  <si>
    <t>Muu amortiseeruv materiaalne põhivara</t>
  </si>
  <si>
    <t>0810201</t>
  </si>
  <si>
    <t>0810202</t>
  </si>
  <si>
    <t>0810204</t>
  </si>
  <si>
    <t>0810207</t>
  </si>
  <si>
    <t>0810209</t>
  </si>
  <si>
    <t>0810210</t>
  </si>
  <si>
    <t>Osavalla spordiprojektid</t>
  </si>
  <si>
    <t>EELK Märjamaa Maarja Kogudus</t>
  </si>
  <si>
    <t>0810901</t>
  </si>
  <si>
    <t>Folklooriselts Kiitsharakad</t>
  </si>
  <si>
    <t>Vigala Külade Ümarlaud</t>
  </si>
  <si>
    <t>Kivi-Vigala Rahvamaja</t>
  </si>
  <si>
    <t>Vana-Vigala Rahvamaja</t>
  </si>
  <si>
    <t>Vabariigi aastapäev ja kodulookonverents</t>
  </si>
  <si>
    <t>Märjamaa valla kalender</t>
  </si>
  <si>
    <t>Märjamaa valla fotopäevad</t>
  </si>
  <si>
    <t>Osavalla kultuuriüritused</t>
  </si>
  <si>
    <t>Rahvusvahelise eakate päeva tähistamine</t>
  </si>
  <si>
    <t>0911001</t>
  </si>
  <si>
    <t>0911002</t>
  </si>
  <si>
    <t>Jaotamata vahendite jääk</t>
  </si>
  <si>
    <t xml:space="preserve">Õppetoetused </t>
  </si>
  <si>
    <t xml:space="preserve">Koolitoit Kasti-Orgita Lasteaed </t>
  </si>
  <si>
    <t xml:space="preserve">Vana-Vigala Lasteaed </t>
  </si>
  <si>
    <t>0911004</t>
  </si>
  <si>
    <t>0911005</t>
  </si>
  <si>
    <t>0911006</t>
  </si>
  <si>
    <t>0911007</t>
  </si>
  <si>
    <t>0911008</t>
  </si>
  <si>
    <t>0911009</t>
  </si>
  <si>
    <t>0911013</t>
  </si>
  <si>
    <t>0921205</t>
  </si>
  <si>
    <t>0921201</t>
  </si>
  <si>
    <t>0921204</t>
  </si>
  <si>
    <t>0921206</t>
  </si>
  <si>
    <t>0921207</t>
  </si>
  <si>
    <t>0921301</t>
  </si>
  <si>
    <t>0951001</t>
  </si>
  <si>
    <t>0951002</t>
  </si>
  <si>
    <t>0960101</t>
  </si>
  <si>
    <t>0960102</t>
  </si>
  <si>
    <t>0960104</t>
  </si>
  <si>
    <t>0960105</t>
  </si>
  <si>
    <t>0960106</t>
  </si>
  <si>
    <t>0960107</t>
  </si>
  <si>
    <t>0980002</t>
  </si>
  <si>
    <t>0960108</t>
  </si>
  <si>
    <t>Koolitoit Kivi-Vigala Põhikool</t>
  </si>
  <si>
    <t>0960109</t>
  </si>
  <si>
    <t>Koolitoit Vana-Vigala Põhikool</t>
  </si>
  <si>
    <t>09602</t>
  </si>
  <si>
    <t>10400</t>
  </si>
  <si>
    <t>Asendus- ja järelhooldusteenus</t>
  </si>
  <si>
    <t>Osavalla muu eakate sotsiaalne kaitse</t>
  </si>
  <si>
    <t>Osavalla muu perekondade ja laste sotsiaalne kaitse</t>
  </si>
  <si>
    <t>I voorus jaotamata jääk</t>
  </si>
  <si>
    <t>EELK Vigala Maarja Kogudus</t>
  </si>
  <si>
    <t>Vana-Vigala Põhikooli õpilaskodu</t>
  </si>
  <si>
    <t>Personalikulud (Vigala õppelaenud)</t>
  </si>
  <si>
    <t>0721001</t>
  </si>
  <si>
    <t>0810301</t>
  </si>
  <si>
    <t>0810701</t>
  </si>
  <si>
    <t>0820101</t>
  </si>
  <si>
    <t>0820201</t>
  </si>
  <si>
    <t>0820202</t>
  </si>
  <si>
    <t>0820203</t>
  </si>
  <si>
    <t>0820204</t>
  </si>
  <si>
    <t>0820206</t>
  </si>
  <si>
    <t>0820207</t>
  </si>
  <si>
    <t>0820205</t>
  </si>
  <si>
    <t>0820208</t>
  </si>
  <si>
    <t>08202990</t>
  </si>
  <si>
    <t>08202991</t>
  </si>
  <si>
    <t>08202993</t>
  </si>
  <si>
    <t>0820301</t>
  </si>
  <si>
    <t>0823501</t>
  </si>
  <si>
    <t>0840001</t>
  </si>
  <si>
    <t>Osavalla toetus kogudusele</t>
  </si>
  <si>
    <t>Valla rahastatav lapsehoiuteenus</t>
  </si>
  <si>
    <t xml:space="preserve">Märjamaa Muusika- ja Kunstikool - huviharidus- ja huvitegevus </t>
  </si>
  <si>
    <t>Märjamaa Valla Noortekeskus - huviharidus- ja huvitegevus</t>
  </si>
  <si>
    <t>Märjamaa Valla Raamatukogu - huviharidus- ja huvitegevus</t>
  </si>
  <si>
    <t xml:space="preserve">Varbola Rahvamaja - huviharidus- ja huvitegevus </t>
  </si>
  <si>
    <t xml:space="preserve">Vana-Vigala Rahvamaja - huviharidus- ja huvitegevus </t>
  </si>
  <si>
    <t xml:space="preserve">Märjamaa Gümnaasium - huviharidus- ja huvitegevus </t>
  </si>
  <si>
    <t>0980006</t>
  </si>
  <si>
    <t>1020001</t>
  </si>
  <si>
    <t>1020002</t>
  </si>
  <si>
    <t>1020101</t>
  </si>
  <si>
    <t>1020102</t>
  </si>
  <si>
    <t>1040201</t>
  </si>
  <si>
    <t>1040205</t>
  </si>
  <si>
    <t>1040203</t>
  </si>
  <si>
    <t>1070101</t>
  </si>
  <si>
    <t>1090002</t>
  </si>
  <si>
    <t>08202992</t>
  </si>
  <si>
    <t>1060001</t>
  </si>
  <si>
    <t>1060002</t>
  </si>
  <si>
    <t>0660505</t>
  </si>
  <si>
    <t>Osavalla Vigala Külade Keskus</t>
  </si>
  <si>
    <t>Õpetajate töötasu</t>
  </si>
  <si>
    <t>Külade tänuüritus</t>
  </si>
  <si>
    <t>0810214</t>
  </si>
  <si>
    <t>Sihtasutus Märjamaa Valla Spordikeskus</t>
  </si>
  <si>
    <t>hommikusöök (lapsevanemad tasuvad täiendavalt)</t>
  </si>
  <si>
    <t>Projekt "Puuetega inimeste eluaseme füüsiline kohandamine Märjamaa vallas"</t>
  </si>
  <si>
    <t>ruumide üür, võimla piletid</t>
  </si>
  <si>
    <t>Valla kalendrite müük ja muude trükiste müük</t>
  </si>
  <si>
    <t xml:space="preserve">Valgu Põhikool - huviharidus ja huvitegevus </t>
  </si>
  <si>
    <t xml:space="preserve">Russalu Külade Ühendus </t>
  </si>
  <si>
    <t>Kivi-Vigala Põhikool (põhihariduse otsekulud)</t>
  </si>
  <si>
    <t>Vana-Vigala Põhikool (põhihariduse otsekulud)</t>
  </si>
  <si>
    <t>Märjamaa Gümnaasium (põhihariduse otsekulud)</t>
  </si>
  <si>
    <t>0921208</t>
  </si>
  <si>
    <t>Eve Burmeister FIE</t>
  </si>
  <si>
    <t xml:space="preserve">Kivi-Vigala Rahvamaja - huviharidus ja huvitegevus </t>
  </si>
  <si>
    <t>Õppetoetused (transpordikulude hüvitis)</t>
  </si>
  <si>
    <t>Osavallakogu</t>
  </si>
  <si>
    <t>Osavallavalitsus</t>
  </si>
  <si>
    <t>1012102</t>
  </si>
  <si>
    <t>1012101</t>
  </si>
  <si>
    <t xml:space="preserve">Sporditoetused </t>
  </si>
  <si>
    <t>0810206</t>
  </si>
  <si>
    <t>Mittetulundusühing Rapla Sulgpalliklubi Valge Hani</t>
  </si>
  <si>
    <t>0810223</t>
  </si>
  <si>
    <t>0810208</t>
  </si>
  <si>
    <t>Intressitulud deposiitidelt</t>
  </si>
  <si>
    <t xml:space="preserve">Sihtasutus Raplamaa Haigla </t>
  </si>
  <si>
    <t>Riigilõiv ehitus- ja kasutusloa taotluse läbivaatamise eest</t>
  </si>
  <si>
    <t>Õppetoetused (laste ja noorte sihtkapital)</t>
  </si>
  <si>
    <t>Õppetoetused (noore õpetaja stipendium-toetus)</t>
  </si>
  <si>
    <t>Laste ja noorte sihtkapitali stipendiumid,noore õpetaja stipendiumid, õppelaenud jm hariduse kulud</t>
  </si>
  <si>
    <t>VARBOLA LASTEAED - ALGKOOLI HOONE REKONSTRUEERIMINE</t>
  </si>
  <si>
    <t>Kivi-Vigala Põhikool (alusharidus) alates 01.01.2019</t>
  </si>
  <si>
    <t>Tiiu Pippar</t>
  </si>
  <si>
    <t>Kultuuritöötajate tänuüritus</t>
  </si>
  <si>
    <t>Parimate PK ja GÜ lõpetajate tunnustamine</t>
  </si>
  <si>
    <t>Administreerimiskulud (õpetajatele, lilled, meened juubeliteks ja tähtpäevadeks)</t>
  </si>
  <si>
    <t>Töövõtulepingu alusel füüsilistele isikutele makstav tasu (koolide ja lasteaedade külastamine enne õa algust 400 €, tasemetööd 600 €</t>
  </si>
  <si>
    <t>Kolme aastaõpetaja premeerimine (GÜ, PK, LA)</t>
  </si>
  <si>
    <t>Erisoodustuse maksud</t>
  </si>
  <si>
    <t>MÄRJAMAA GÜMNAASIUMI VANA OSA KORIDORIDE VEE- JA KANALISATSIOONITORUSTIKE, PÕRANDATE, SEINTE, LAGEDE, VALGUSTUSE JA SISEPEATREPI KÄSIPUUDE REKONSTRUEERIMINE</t>
  </si>
  <si>
    <t>MÄRJAMAA GÜMNAASIUMI ALGKLASSIDE MAJA AKENDE VAHETAMINE (83 TK)</t>
  </si>
  <si>
    <t>VARBOLA NOORTEKESKUSE JA RAHVAMAJA REKONSTRUEERIMINE</t>
  </si>
  <si>
    <t>VALLAMAJA WC-DE REKONSTRUEERIMINE</t>
  </si>
  <si>
    <t>Õpetajate päeva teatrietendus120-le ja kohvilaud</t>
  </si>
  <si>
    <t>Eakate päev (osavald)</t>
  </si>
  <si>
    <t>Märjamaa haljastus (sh ametiasutuse ja hallatavate asutuste kinnisvara hooldus)</t>
  </si>
  <si>
    <t>Bussijaama tulu</t>
  </si>
  <si>
    <t>MÄRJAMAA GÜMNAASIUMI VANA OSA KORIDORIDE,  VEE- JA KANALISATSIOONITORUSTIKE, PÕRANDATE, SEINTE, LAGEDE, VALGUSTUSE JA SISEPEATREPI KÄSIPUUDE REKONSTRUEERIMINE</t>
  </si>
  <si>
    <t>Kultuuriürituste reserv</t>
  </si>
  <si>
    <t>VARBOLA LASTEAED-ALGKOOLI HOONE REKONSTRUEERIMINE</t>
  </si>
  <si>
    <t xml:space="preserve">Sildade ja truupide remont </t>
  </si>
  <si>
    <t>Mittetulundusühing Kivi-Vigala Kant</t>
  </si>
  <si>
    <t>Pille Vanker</t>
  </si>
  <si>
    <t>Evelyn Gold</t>
  </si>
  <si>
    <t xml:space="preserve">Nele Pernits </t>
  </si>
  <si>
    <t>Russalu Külade Ühendus - elektri kuludeks</t>
  </si>
  <si>
    <t xml:space="preserve">Mittetulundusühing Märjamaa Saun - personali kuludeks </t>
  </si>
  <si>
    <t>1040206</t>
  </si>
  <si>
    <t>Matusetoetused</t>
  </si>
  <si>
    <t xml:space="preserve">Muud sotsiaalabitoetused ja eraldised füüsilistele isikutele </t>
  </si>
  <si>
    <t>Raplamaa Rattaklubi</t>
  </si>
  <si>
    <t>0980003</t>
  </si>
  <si>
    <t>0980004</t>
  </si>
  <si>
    <t>0980005</t>
  </si>
  <si>
    <t>0451028</t>
  </si>
  <si>
    <t xml:space="preserve">Masinate ja seadmete, sh transpordivahendite soetamine ja renoveerimine </t>
  </si>
  <si>
    <t>KULUDE KATTEKS SUUNAMATA JÄÄK</t>
  </si>
  <si>
    <t>HAJAASUSTUSE PROGRAMM 2021</t>
  </si>
  <si>
    <t>Valimised</t>
  </si>
  <si>
    <t>Õppelaenud, aadressandmete korrastamine</t>
  </si>
  <si>
    <t>MTÜ Haimre Kultuutiselts</t>
  </si>
  <si>
    <t>Teenuse Naiste Ühendus</t>
  </si>
  <si>
    <t>MTÜ Gegegri Fitness ja Harrastussport</t>
  </si>
  <si>
    <t>Estlike MTÜ</t>
  </si>
  <si>
    <t>MÄRJAMAA SOTSIAALKESKUSE KATLAMAJA REKONSTRUEERIMINE</t>
  </si>
  <si>
    <t>Lastekaitsepäev-perepäev</t>
  </si>
  <si>
    <t>Märjamaa Valla Raamatukogu raamatud riigieelarvest</t>
  </si>
  <si>
    <t>Teavikud ja kunstiesemed riigieelarvest</t>
  </si>
  <si>
    <t>MÄRJAMAA UJULA PARKLA LAIENDAMINE JA REKONSTRUEERIMINE</t>
  </si>
  <si>
    <t>MÄRJAMAA GÜMNAASIUMI STAADIONI REKONSTRUEERIMINE (MATA)</t>
  </si>
  <si>
    <t>MÄRJAMAA TÄNAVAVALGUSTUSE JUURDEEHITUS</t>
  </si>
  <si>
    <t>0630011</t>
  </si>
  <si>
    <t>HAJAASUSTUSE PROGRAMM 2021 (RM)</t>
  </si>
  <si>
    <t>Märjamaa Spordiklubi (jõutõtjad)</t>
  </si>
  <si>
    <t>Juurimaa Ratsaspordi Arendamise Ühing</t>
  </si>
  <si>
    <t>Valgeranna Tall OÜ</t>
  </si>
  <si>
    <t>0810225</t>
  </si>
  <si>
    <t>0810227</t>
  </si>
  <si>
    <t>0810228</t>
  </si>
  <si>
    <t>0810229</t>
  </si>
  <si>
    <t>Tallinna Võrkpalliklubi</t>
  </si>
  <si>
    <t>0810230</t>
  </si>
  <si>
    <t>Mittetulundusühing Rapla Korvpallikool</t>
  </si>
  <si>
    <t>0810219</t>
  </si>
  <si>
    <t xml:space="preserve">Kaasav eelarve </t>
  </si>
  <si>
    <t>KAASAV EELARVE 2021</t>
  </si>
  <si>
    <t>Maret Kollin</t>
  </si>
  <si>
    <t>Marju Vanker</t>
  </si>
  <si>
    <t xml:space="preserve">NN Spordiklubi </t>
  </si>
  <si>
    <t>Mittetulundusühing Hopsani</t>
  </si>
  <si>
    <t>MTÜ Märjamaa Kompanii</t>
  </si>
  <si>
    <t>Märjamaa Rally Team</t>
  </si>
  <si>
    <t>Mittetulundusühing Varbola Külaselts</t>
  </si>
  <si>
    <t>Eha Allika</t>
  </si>
  <si>
    <t>VIGALA KEGTEE EHITUS</t>
  </si>
  <si>
    <t xml:space="preserve">Poti laat ja suvepidu </t>
  </si>
  <si>
    <t xml:space="preserve">Vigala muusikapäevad ja folk </t>
  </si>
  <si>
    <t>Pillitöökoda Härmoonik OÜ</t>
  </si>
  <si>
    <t>Huvihariduse- ja huvitegevuse toetused</t>
  </si>
  <si>
    <t>Poti laat (osavald)</t>
  </si>
  <si>
    <t>0160002</t>
  </si>
  <si>
    <t>MÄRJAMAA VALLA ALAEELARVETE TÄITMISE ARUANNE SEISUGA 31.01.2021 (eurodes)</t>
  </si>
  <si>
    <t>Alaeelarve (tekkepõhine)</t>
  </si>
  <si>
    <t>Täitmine</t>
  </si>
  <si>
    <t>Täitmise jääk</t>
  </si>
  <si>
    <t>Täitmise %</t>
  </si>
  <si>
    <t>Osavalla muu tulu üüri ja rendiga kaasnevast tegevusest (üür ja kommunaalteenused)</t>
  </si>
  <si>
    <t>Osavalla üür ja rent kinnisvarainvesteeringutelt</t>
  </si>
  <si>
    <t>Märjamaa Valla Noortekeskuse projektid</t>
  </si>
  <si>
    <t>Märjamaa Valla Rahvamaja projektid</t>
  </si>
  <si>
    <t>Sipa-Laukna Lasteaia projektid</t>
  </si>
  <si>
    <t>Märjamaa Gümnaasiumi projektid</t>
  </si>
  <si>
    <t>HAJAASUSTUSE PROGRAMM 2020 (RM)</t>
  </si>
  <si>
    <t>Põhivara müük (+)</t>
  </si>
  <si>
    <t>Rajatiste ja hoonete müük (Metsanurga võimla)</t>
  </si>
  <si>
    <t>Eespool nimetamata muud tulud</t>
  </si>
  <si>
    <t>MÄRJAMAA UJULA VÄLISSEINTE SOOJUSTAMINE (COVID-19 ERIOLUKORRA INVESTEERINGUD)</t>
  </si>
  <si>
    <t>01111</t>
  </si>
  <si>
    <t>Vallavolikogu ja osavallakogu kokku</t>
  </si>
  <si>
    <t>01112</t>
  </si>
  <si>
    <t>Vallavalitsus ja osavallavalitsus kokku</t>
  </si>
  <si>
    <t>01600</t>
  </si>
  <si>
    <t>Muud üldised valitsussektori teenused</t>
  </si>
  <si>
    <t>Maanteetransport - vallateede- ja tänavate korrashoid kokku</t>
  </si>
  <si>
    <t>0560002</t>
  </si>
  <si>
    <t>Osavalla muu keskkonnakaitse</t>
  </si>
  <si>
    <t>VIGALA MÕISAPARK</t>
  </si>
  <si>
    <t>05400</t>
  </si>
  <si>
    <t>Haljastus kokku</t>
  </si>
  <si>
    <t>0630010</t>
  </si>
  <si>
    <t>HAJAASUSTUSE PROGRAMM 2020</t>
  </si>
  <si>
    <t>06400</t>
  </si>
  <si>
    <t>Tänavavalgustus kokku</t>
  </si>
  <si>
    <t>06605</t>
  </si>
  <si>
    <t>Muu elamu- ja kommunaalmajandus kokku</t>
  </si>
  <si>
    <t xml:space="preserve">Sporditegevus kokku </t>
  </si>
  <si>
    <t>MÄRJAMAA UJULA KATUSE REKONSTRUEERIMINE (MATA)</t>
  </si>
  <si>
    <t>Kinnistuste, hoonete ja ruumide majandamiskulud Metsanurga võimlas</t>
  </si>
  <si>
    <t>08202011</t>
  </si>
  <si>
    <t xml:space="preserve">EESTI KOORIÜHING - LAULU- JA TANTSUPEO PROTSESSIS OSALEVATE KOLLEKTIIVIDE OTSETOETUS </t>
  </si>
  <si>
    <t>L-OT-2020-0229</t>
  </si>
  <si>
    <t>T-OT-2020-0034</t>
  </si>
  <si>
    <t xml:space="preserve">EESTI RAHVATANTSU JA RAHVAMUUSIKA SELTS - LAULU- JA TANTSUPEO PROTSESSIS OSALEVATE KOLLEKTIIVIDE OTSETOETUS </t>
  </si>
  <si>
    <t>Rahvamajad kokku</t>
  </si>
  <si>
    <t>09110</t>
  </si>
  <si>
    <t>Alusharidus kokku</t>
  </si>
  <si>
    <t>09212</t>
  </si>
  <si>
    <t>Põhihariduse otsekulud kokku</t>
  </si>
  <si>
    <t>VANA-VIGALA PÕHIKOOLI VÕIMLA FASSAADI SOOJUSTAMINE JA AKENDE NING USTE VAHETUS, KOOLIHOONE SAALI PÕRANDA REKONSTRUEERIMINE (COVID-19 ERIOLUKORRA INVESTEERINGUD)</t>
  </si>
  <si>
    <t>09212071</t>
  </si>
  <si>
    <t xml:space="preserve">Vana-Vigala Põhikooli projektid </t>
  </si>
  <si>
    <t>T-OT-2020-0449</t>
  </si>
  <si>
    <t>09510</t>
  </si>
  <si>
    <t>Noorte huviharidus ja huvitegevus kokku</t>
  </si>
  <si>
    <t xml:space="preserve">Vana-Vigala Põhikool - huviharidus ja huvitegevus </t>
  </si>
  <si>
    <t>09601</t>
  </si>
  <si>
    <t>Koolitoit kokku</t>
  </si>
  <si>
    <t>10121</t>
  </si>
  <si>
    <t>Muu puuetega inimeste sotsiaalne kaitse kokku</t>
  </si>
  <si>
    <t>10200</t>
  </si>
  <si>
    <t>Eakate sotsiaalhoolekande asutused kokku</t>
  </si>
  <si>
    <t>10201</t>
  </si>
  <si>
    <t>Muu eakate sotsiaalne kaitse kokku</t>
  </si>
  <si>
    <t>10402</t>
  </si>
  <si>
    <t>Muu perekondade ja laste sotsiaalne kaitse kokku</t>
  </si>
  <si>
    <t>10600</t>
  </si>
  <si>
    <t>Eluasemeteenused sotsiaalsetele riskirühmadele kokku</t>
  </si>
  <si>
    <t>NÕUETE JA KOHUSTUSTE SALDODE MUUTUS (tekkepõhise e/a korral) (+/-)</t>
  </si>
  <si>
    <t>MÄRJAMAA VALLA ALAEELARVETE TÄITMISE ARUANNE SEISUGA 28.02.2021 (eurodes)</t>
  </si>
  <si>
    <t>Osavalla üür ja rent eluruumidelt (sh sots. korterid)</t>
  </si>
  <si>
    <t>Vana-Vigala Põhikooli projektid</t>
  </si>
  <si>
    <t>SKA toetus "Raske- ja sügava puudega lastele (0-17) tugiisiku-, lapsehoiu- ja transporditeenuse arendamine ja pakkumine kohalikus omavalitsuses"</t>
  </si>
  <si>
    <t>Projekt "Kodud tuleohutuks 2021"</t>
  </si>
  <si>
    <t>09212041</t>
  </si>
  <si>
    <t>TARTU ÜLIKOOL - PRAKTIKATE JUHENDAMINE</t>
  </si>
  <si>
    <t>VANA-VIGALA PÕHIKOOLI REKONSTRUEERIMINE</t>
  </si>
  <si>
    <t>1060004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</si>
</sst>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r_-;\-* #,##0.00\ _k_r_-;_-* &quot;-&quot;??\ _k_r_-;_-@_-"/>
  </numFmts>
  <fonts count="11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FF99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3" fillId="0" borderId="0"/>
  </cellStyleXfs>
  <cellXfs count="245">
    <xf numFmtId="0" fontId="0" fillId="0" borderId="0" xfId="0"/>
    <xf numFmtId="0" fontId="3" fillId="0" borderId="0" xfId="4" applyFont="1"/>
    <xf numFmtId="0" fontId="3" fillId="0" borderId="6" xfId="5" applyFont="1" applyFill="1" applyBorder="1" applyAlignment="1" applyProtection="1">
      <alignment horizontal="left"/>
      <protection locked="0"/>
    </xf>
    <xf numFmtId="0" fontId="4" fillId="0" borderId="6" xfId="5" applyFont="1" applyFill="1" applyBorder="1" applyAlignment="1">
      <alignment horizontal="left"/>
    </xf>
    <xf numFmtId="0" fontId="4" fillId="0" borderId="1" xfId="4" applyFont="1" applyFill="1" applyBorder="1" applyAlignment="1">
      <alignment horizontal="left"/>
    </xf>
    <xf numFmtId="0" fontId="3" fillId="0" borderId="3" xfId="5" applyFont="1" applyFill="1" applyBorder="1" applyAlignment="1">
      <alignment horizontal="left"/>
    </xf>
    <xf numFmtId="0" fontId="3" fillId="0" borderId="0" xfId="5" applyFont="1" applyFill="1" applyBorder="1" applyAlignment="1">
      <alignment horizontal="left"/>
    </xf>
    <xf numFmtId="0" fontId="3" fillId="0" borderId="1" xfId="5" applyFont="1" applyFill="1" applyBorder="1" applyAlignment="1">
      <alignment horizontal="left"/>
    </xf>
    <xf numFmtId="0" fontId="4" fillId="0" borderId="1" xfId="5" applyFont="1" applyFill="1" applyBorder="1" applyAlignment="1">
      <alignment horizontal="left"/>
    </xf>
    <xf numFmtId="0" fontId="4" fillId="0" borderId="0" xfId="4" applyFont="1"/>
    <xf numFmtId="0" fontId="4" fillId="0" borderId="0" xfId="5" applyFont="1" applyFill="1" applyBorder="1" applyAlignment="1">
      <alignment horizontal="left"/>
    </xf>
    <xf numFmtId="0" fontId="5" fillId="0" borderId="0" xfId="4" applyFont="1"/>
    <xf numFmtId="0" fontId="6" fillId="0" borderId="0" xfId="4" applyFont="1"/>
    <xf numFmtId="0" fontId="4" fillId="0" borderId="0" xfId="4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4" fillId="0" borderId="3" xfId="5" applyFont="1" applyFill="1" applyBorder="1" applyAlignment="1">
      <alignment horizontal="left"/>
    </xf>
    <xf numFmtId="0" fontId="3" fillId="0" borderId="5" xfId="4" applyFont="1" applyBorder="1" applyAlignment="1">
      <alignment horizontal="left"/>
    </xf>
    <xf numFmtId="0" fontId="3" fillId="0" borderId="0" xfId="4" applyFont="1" applyFill="1"/>
    <xf numFmtId="0" fontId="6" fillId="0" borderId="0" xfId="5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0" xfId="4" applyFont="1" applyFill="1" applyBorder="1" applyAlignment="1">
      <alignment horizontal="left"/>
    </xf>
    <xf numFmtId="0" fontId="4" fillId="0" borderId="7" xfId="5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4" applyFont="1" applyFill="1" applyBorder="1" applyAlignment="1">
      <alignment horizontal="left"/>
    </xf>
    <xf numFmtId="49" fontId="4" fillId="0" borderId="0" xfId="5" applyNumberFormat="1" applyFont="1" applyFill="1" applyBorder="1" applyAlignment="1">
      <alignment horizontal="left"/>
    </xf>
    <xf numFmtId="49" fontId="4" fillId="0" borderId="7" xfId="5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7" xfId="5" applyNumberFormat="1" applyFont="1" applyFill="1" applyBorder="1" applyAlignment="1">
      <alignment horizontal="left"/>
    </xf>
    <xf numFmtId="0" fontId="4" fillId="0" borderId="5" xfId="4" applyFont="1" applyBorder="1" applyAlignment="1">
      <alignment horizontal="left"/>
    </xf>
    <xf numFmtId="0" fontId="3" fillId="0" borderId="2" xfId="5" applyFont="1" applyFill="1" applyBorder="1" applyAlignment="1">
      <alignment horizontal="left"/>
    </xf>
    <xf numFmtId="0" fontId="3" fillId="0" borderId="7" xfId="5" applyFont="1" applyFill="1" applyBorder="1" applyAlignment="1">
      <alignment horizontal="left"/>
    </xf>
    <xf numFmtId="0" fontId="3" fillId="0" borderId="4" xfId="5" applyFont="1" applyFill="1" applyBorder="1" applyAlignment="1">
      <alignment horizontal="left"/>
    </xf>
    <xf numFmtId="0" fontId="4" fillId="0" borderId="7" xfId="4" applyFont="1" applyBorder="1" applyAlignment="1">
      <alignment horizontal="left"/>
    </xf>
    <xf numFmtId="0" fontId="3" fillId="0" borderId="7" xfId="4" applyFont="1" applyBorder="1" applyAlignment="1">
      <alignment horizontal="left"/>
    </xf>
    <xf numFmtId="0" fontId="4" fillId="0" borderId="7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3" fillId="0" borderId="5" xfId="5" applyFont="1" applyFill="1" applyBorder="1" applyAlignment="1">
      <alignment horizontal="left"/>
    </xf>
    <xf numFmtId="0" fontId="3" fillId="0" borderId="4" xfId="4" applyFont="1" applyBorder="1" applyAlignment="1">
      <alignment horizontal="left"/>
    </xf>
    <xf numFmtId="0" fontId="3" fillId="0" borderId="7" xfId="4" applyFont="1" applyFill="1" applyBorder="1" applyAlignment="1">
      <alignment horizontal="left"/>
    </xf>
    <xf numFmtId="49" fontId="5" fillId="0" borderId="7" xfId="5" applyNumberFormat="1" applyFont="1" applyFill="1" applyBorder="1" applyAlignment="1">
      <alignment horizontal="left"/>
    </xf>
    <xf numFmtId="49" fontId="4" fillId="0" borderId="2" xfId="5" applyNumberFormat="1" applyFont="1" applyFill="1" applyBorder="1" applyAlignment="1">
      <alignment horizontal="left"/>
    </xf>
    <xf numFmtId="49" fontId="4" fillId="0" borderId="4" xfId="5" applyNumberFormat="1" applyFont="1" applyFill="1" applyBorder="1" applyAlignment="1">
      <alignment horizontal="left"/>
    </xf>
    <xf numFmtId="0" fontId="3" fillId="0" borderId="6" xfId="5" applyFont="1" applyFill="1" applyBorder="1" applyProtection="1">
      <protection locked="0"/>
    </xf>
    <xf numFmtId="0" fontId="4" fillId="0" borderId="6" xfId="5" applyFont="1" applyFill="1" applyBorder="1"/>
    <xf numFmtId="0" fontId="3" fillId="0" borderId="0" xfId="5" applyFont="1" applyFill="1" applyBorder="1"/>
    <xf numFmtId="0" fontId="4" fillId="0" borderId="0" xfId="5" applyFont="1" applyFill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4" applyFont="1" applyFill="1" applyBorder="1"/>
    <xf numFmtId="0" fontId="3" fillId="0" borderId="0" xfId="4" applyFont="1" applyFill="1" applyBorder="1"/>
    <xf numFmtId="0" fontId="3" fillId="0" borderId="1" xfId="5" applyFont="1" applyFill="1" applyBorder="1"/>
    <xf numFmtId="0" fontId="4" fillId="0" borderId="0" xfId="5" applyFont="1" applyFill="1" applyBorder="1" applyAlignment="1">
      <alignment wrapText="1"/>
    </xf>
    <xf numFmtId="0" fontId="3" fillId="0" borderId="0" xfId="5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4" applyFont="1" applyBorder="1"/>
    <xf numFmtId="0" fontId="5" fillId="0" borderId="0" xfId="5" applyFont="1" applyFill="1" applyBorder="1" applyAlignment="1">
      <alignment horizontal="left"/>
    </xf>
    <xf numFmtId="0" fontId="3" fillId="0" borderId="0" xfId="4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4" applyFont="1" applyFill="1" applyBorder="1" applyAlignment="1">
      <alignment wrapText="1"/>
    </xf>
    <xf numFmtId="0" fontId="4" fillId="0" borderId="6" xfId="5" applyFont="1" applyFill="1" applyBorder="1" applyAlignment="1">
      <alignment wrapText="1"/>
    </xf>
    <xf numFmtId="0" fontId="3" fillId="0" borderId="3" xfId="5" applyFont="1" applyFill="1" applyBorder="1" applyAlignment="1">
      <alignment wrapText="1"/>
    </xf>
    <xf numFmtId="0" fontId="4" fillId="0" borderId="1" xfId="5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0" fontId="3" fillId="0" borderId="0" xfId="4" applyFont="1" applyBorder="1" applyAlignment="1">
      <alignment wrapText="1"/>
    </xf>
    <xf numFmtId="0" fontId="4" fillId="0" borderId="0" xfId="4" applyFont="1" applyBorder="1" applyAlignment="1">
      <alignment wrapText="1"/>
    </xf>
    <xf numFmtId="0" fontId="4" fillId="0" borderId="3" xfId="4" applyFont="1" applyBorder="1" applyAlignment="1">
      <alignment wrapText="1"/>
    </xf>
    <xf numFmtId="0" fontId="5" fillId="0" borderId="0" xfId="5" applyFont="1" applyFill="1" applyBorder="1" applyAlignment="1">
      <alignment wrapText="1"/>
    </xf>
    <xf numFmtId="0" fontId="4" fillId="0" borderId="0" xfId="5" applyFont="1" applyFill="1" applyBorder="1" applyAlignment="1" applyProtection="1">
      <alignment horizontal="left"/>
      <protection locked="0"/>
    </xf>
    <xf numFmtId="3" fontId="4" fillId="0" borderId="8" xfId="5" applyNumberFormat="1" applyFont="1" applyFill="1" applyBorder="1" applyAlignment="1" applyProtection="1"/>
    <xf numFmtId="3" fontId="4" fillId="0" borderId="9" xfId="5" applyNumberFormat="1" applyFont="1" applyFill="1" applyBorder="1" applyAlignment="1" applyProtection="1"/>
    <xf numFmtId="3" fontId="4" fillId="0" borderId="11" xfId="5" applyNumberFormat="1" applyFont="1" applyFill="1" applyBorder="1" applyAlignment="1" applyProtection="1"/>
    <xf numFmtId="3" fontId="4" fillId="0" borderId="11" xfId="5" applyNumberFormat="1" applyFont="1" applyFill="1" applyBorder="1" applyAlignment="1" applyProtection="1">
      <protection locked="0"/>
    </xf>
    <xf numFmtId="3" fontId="3" fillId="0" borderId="11" xfId="5" applyNumberFormat="1" applyFont="1" applyFill="1" applyBorder="1" applyAlignment="1" applyProtection="1">
      <protection locked="0"/>
    </xf>
    <xf numFmtId="3" fontId="4" fillId="0" borderId="10" xfId="5" applyNumberFormat="1" applyFont="1" applyFill="1" applyBorder="1" applyAlignment="1" applyProtection="1"/>
    <xf numFmtId="3" fontId="3" fillId="0" borderId="11" xfId="5" applyNumberFormat="1" applyFont="1" applyFill="1" applyBorder="1" applyAlignment="1" applyProtection="1"/>
    <xf numFmtId="3" fontId="3" fillId="0" borderId="9" xfId="5" applyNumberFormat="1" applyFont="1" applyFill="1" applyBorder="1" applyAlignment="1" applyProtection="1"/>
    <xf numFmtId="3" fontId="3" fillId="0" borderId="10" xfId="5" applyNumberFormat="1" applyFont="1" applyFill="1" applyBorder="1" applyAlignment="1" applyProtection="1">
      <protection locked="0"/>
    </xf>
    <xf numFmtId="3" fontId="4" fillId="0" borderId="9" xfId="4" applyNumberFormat="1" applyFont="1" applyFill="1" applyBorder="1"/>
    <xf numFmtId="3" fontId="3" fillId="0" borderId="11" xfId="4" applyNumberFormat="1" applyFont="1" applyFill="1" applyBorder="1"/>
    <xf numFmtId="3" fontId="4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5" xfId="4" applyFont="1" applyFill="1" applyBorder="1" applyAlignment="1">
      <alignment horizontal="left"/>
    </xf>
    <xf numFmtId="0" fontId="3" fillId="0" borderId="6" xfId="5" applyFont="1" applyFill="1" applyBorder="1"/>
    <xf numFmtId="3" fontId="3" fillId="0" borderId="10" xfId="4" applyNumberFormat="1" applyFont="1" applyFill="1" applyBorder="1"/>
    <xf numFmtId="3" fontId="4" fillId="0" borderId="11" xfId="4" applyNumberFormat="1" applyFont="1" applyFill="1" applyBorder="1"/>
    <xf numFmtId="3" fontId="4" fillId="0" borderId="11" xfId="4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>
      <alignment wrapText="1"/>
    </xf>
    <xf numFmtId="3" fontId="3" fillId="0" borderId="11" xfId="4" applyNumberFormat="1" applyFont="1" applyFill="1" applyBorder="1" applyAlignment="1" applyProtection="1">
      <protection locked="0"/>
    </xf>
    <xf numFmtId="3" fontId="4" fillId="0" borderId="11" xfId="4" applyNumberFormat="1" applyFont="1" applyFill="1" applyBorder="1" applyAlignment="1" applyProtection="1"/>
    <xf numFmtId="11" fontId="3" fillId="0" borderId="0" xfId="4" applyNumberFormat="1" applyFont="1" applyFill="1" applyBorder="1" applyAlignment="1">
      <alignment wrapText="1"/>
    </xf>
    <xf numFmtId="3" fontId="4" fillId="0" borderId="9" xfId="4" applyNumberFormat="1" applyFont="1" applyFill="1" applyBorder="1" applyAlignment="1" applyProtection="1">
      <protection locked="0"/>
    </xf>
    <xf numFmtId="3" fontId="8" fillId="0" borderId="11" xfId="4" applyNumberFormat="1" applyFont="1" applyFill="1" applyBorder="1" applyAlignment="1" applyProtection="1">
      <protection locked="0"/>
    </xf>
    <xf numFmtId="3" fontId="4" fillId="0" borderId="11" xfId="4" applyNumberFormat="1" applyFont="1" applyFill="1" applyBorder="1" applyAlignment="1" applyProtection="1">
      <alignment wrapText="1"/>
      <protection locked="0"/>
    </xf>
    <xf numFmtId="3" fontId="3" fillId="0" borderId="11" xfId="0" applyNumberFormat="1" applyFont="1" applyFill="1" applyBorder="1" applyAlignment="1">
      <alignment wrapText="1"/>
    </xf>
    <xf numFmtId="0" fontId="7" fillId="0" borderId="7" xfId="5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wrapText="1"/>
    </xf>
    <xf numFmtId="3" fontId="3" fillId="0" borderId="11" xfId="1" applyNumberFormat="1" applyFont="1" applyFill="1" applyBorder="1" applyAlignment="1">
      <alignment horizontal="right" wrapText="1"/>
    </xf>
    <xf numFmtId="3" fontId="4" fillId="0" borderId="9" xfId="4" applyNumberFormat="1" applyFont="1" applyFill="1" applyBorder="1" applyAlignment="1" applyProtection="1"/>
    <xf numFmtId="3" fontId="3" fillId="0" borderId="0" xfId="4" applyNumberFormat="1" applyFont="1" applyFill="1"/>
    <xf numFmtId="3" fontId="4" fillId="0" borderId="8" xfId="4" applyNumberFormat="1" applyFont="1" applyFill="1" applyBorder="1" applyAlignment="1">
      <alignment horizontal="left" wrapText="1"/>
    </xf>
    <xf numFmtId="4" fontId="3" fillId="0" borderId="0" xfId="4" applyNumberFormat="1" applyFont="1" applyAlignment="1">
      <alignment wrapText="1"/>
    </xf>
    <xf numFmtId="4" fontId="3" fillId="0" borderId="0" xfId="4" applyNumberFormat="1" applyFont="1"/>
    <xf numFmtId="4" fontId="4" fillId="0" borderId="8" xfId="5" applyNumberFormat="1" applyFont="1" applyFill="1" applyBorder="1" applyAlignment="1" applyProtection="1"/>
    <xf numFmtId="4" fontId="3" fillId="0" borderId="11" xfId="4" applyNumberFormat="1" applyFont="1" applyBorder="1" applyAlignment="1">
      <alignment wrapText="1"/>
    </xf>
    <xf numFmtId="4" fontId="4" fillId="0" borderId="0" xfId="4" applyNumberFormat="1" applyFont="1"/>
    <xf numFmtId="4" fontId="4" fillId="0" borderId="11" xfId="4" applyNumberFormat="1" applyFont="1" applyBorder="1" applyAlignment="1">
      <alignment wrapText="1"/>
    </xf>
    <xf numFmtId="4" fontId="3" fillId="0" borderId="11" xfId="4" applyNumberFormat="1" applyFont="1" applyFill="1" applyBorder="1" applyAlignment="1">
      <alignment wrapText="1"/>
    </xf>
    <xf numFmtId="4" fontId="3" fillId="0" borderId="0" xfId="5" applyNumberFormat="1" applyFont="1" applyFill="1" applyBorder="1" applyAlignment="1" applyProtection="1"/>
    <xf numFmtId="4" fontId="3" fillId="0" borderId="2" xfId="5" applyNumberFormat="1" applyFont="1" applyFill="1" applyBorder="1" applyAlignment="1" applyProtection="1"/>
    <xf numFmtId="4" fontId="3" fillId="0" borderId="7" xfId="5" applyNumberFormat="1" applyFont="1" applyFill="1" applyBorder="1" applyAlignment="1" applyProtection="1"/>
    <xf numFmtId="10" fontId="3" fillId="0" borderId="9" xfId="5" applyNumberFormat="1" applyFont="1" applyFill="1" applyBorder="1" applyAlignment="1" applyProtection="1"/>
    <xf numFmtId="10" fontId="3" fillId="0" borderId="11" xfId="5" applyNumberFormat="1" applyFont="1" applyFill="1" applyBorder="1" applyAlignment="1" applyProtection="1"/>
    <xf numFmtId="10" fontId="3" fillId="0" borderId="10" xfId="5" applyNumberFormat="1" applyFont="1" applyFill="1" applyBorder="1" applyAlignment="1" applyProtection="1"/>
    <xf numFmtId="4" fontId="4" fillId="0" borderId="9" xfId="5" applyNumberFormat="1" applyFont="1" applyFill="1" applyBorder="1" applyAlignment="1" applyProtection="1"/>
    <xf numFmtId="4" fontId="4" fillId="0" borderId="11" xfId="5" applyNumberFormat="1" applyFont="1" applyFill="1" applyBorder="1" applyAlignment="1" applyProtection="1"/>
    <xf numFmtId="4" fontId="4" fillId="0" borderId="5" xfId="5" applyNumberFormat="1" applyFont="1" applyFill="1" applyBorder="1" applyAlignment="1" applyProtection="1"/>
    <xf numFmtId="10" fontId="4" fillId="0" borderId="8" xfId="5" applyNumberFormat="1" applyFont="1" applyFill="1" applyBorder="1" applyAlignment="1" applyProtection="1"/>
    <xf numFmtId="4" fontId="4" fillId="0" borderId="6" xfId="5" applyNumberFormat="1" applyFont="1" applyFill="1" applyBorder="1" applyAlignment="1" applyProtection="1"/>
    <xf numFmtId="4" fontId="4" fillId="0" borderId="0" xfId="5" applyNumberFormat="1" applyFont="1" applyFill="1" applyBorder="1" applyAlignment="1" applyProtection="1"/>
    <xf numFmtId="10" fontId="4" fillId="0" borderId="11" xfId="5" applyNumberFormat="1" applyFont="1" applyFill="1" applyBorder="1" applyAlignment="1" applyProtection="1"/>
    <xf numFmtId="4" fontId="4" fillId="0" borderId="11" xfId="4" applyNumberFormat="1" applyFont="1" applyFill="1" applyBorder="1"/>
    <xf numFmtId="4" fontId="4" fillId="0" borderId="10" xfId="5" applyNumberFormat="1" applyFont="1" applyFill="1" applyBorder="1" applyAlignment="1" applyProtection="1"/>
    <xf numFmtId="4" fontId="4" fillId="0" borderId="11" xfId="5" applyNumberFormat="1" applyFont="1" applyFill="1" applyBorder="1" applyAlignment="1" applyProtection="1">
      <protection locked="0"/>
    </xf>
    <xf numFmtId="4" fontId="3" fillId="0" borderId="11" xfId="5" applyNumberFormat="1" applyFont="1" applyFill="1" applyBorder="1" applyAlignment="1" applyProtection="1">
      <protection locked="0"/>
    </xf>
    <xf numFmtId="3" fontId="3" fillId="0" borderId="0" xfId="4" applyNumberFormat="1" applyFont="1"/>
    <xf numFmtId="4" fontId="3" fillId="0" borderId="11" xfId="4" applyNumberFormat="1" applyFont="1" applyFill="1" applyBorder="1" applyAlignment="1" applyProtection="1">
      <protection locked="0"/>
    </xf>
    <xf numFmtId="4" fontId="4" fillId="0" borderId="11" xfId="4" applyNumberFormat="1" applyFont="1" applyFill="1" applyBorder="1" applyAlignment="1" applyProtection="1">
      <protection locked="0"/>
    </xf>
    <xf numFmtId="4" fontId="4" fillId="0" borderId="9" xfId="4" applyNumberFormat="1" applyFont="1" applyFill="1" applyBorder="1"/>
    <xf numFmtId="4" fontId="3" fillId="0" borderId="11" xfId="5" applyNumberFormat="1" applyFont="1" applyFill="1" applyBorder="1" applyAlignment="1" applyProtection="1"/>
    <xf numFmtId="4" fontId="3" fillId="0" borderId="9" xfId="5" applyNumberFormat="1" applyFont="1" applyFill="1" applyBorder="1" applyAlignment="1" applyProtection="1"/>
    <xf numFmtId="4" fontId="3" fillId="0" borderId="10" xfId="5" applyNumberFormat="1" applyFont="1" applyFill="1" applyBorder="1" applyAlignment="1" applyProtection="1">
      <protection locked="0"/>
    </xf>
    <xf numFmtId="4" fontId="3" fillId="0" borderId="11" xfId="4" applyNumberFormat="1" applyFont="1" applyFill="1" applyBorder="1"/>
    <xf numFmtId="0" fontId="3" fillId="0" borderId="4" xfId="4" applyFont="1" applyFill="1" applyBorder="1" applyAlignment="1">
      <alignment horizontal="left"/>
    </xf>
    <xf numFmtId="0" fontId="3" fillId="0" borderId="12" xfId="5" applyFont="1" applyFill="1" applyBorder="1" applyAlignment="1">
      <alignment wrapText="1"/>
    </xf>
    <xf numFmtId="4" fontId="4" fillId="0" borderId="9" xfId="4" applyNumberFormat="1" applyFont="1" applyFill="1" applyBorder="1" applyAlignment="1" applyProtection="1">
      <protection locked="0"/>
    </xf>
    <xf numFmtId="4" fontId="3" fillId="0" borderId="11" xfId="1" applyNumberFormat="1" applyFont="1" applyFill="1" applyBorder="1" applyAlignment="1">
      <alignment horizontal="right" wrapText="1"/>
    </xf>
    <xf numFmtId="4" fontId="4" fillId="0" borderId="11" xfId="4" applyNumberFormat="1" applyFont="1" applyFill="1" applyBorder="1" applyAlignment="1" applyProtection="1"/>
    <xf numFmtId="4" fontId="4" fillId="0" borderId="9" xfId="4" applyNumberFormat="1" applyFont="1" applyFill="1" applyBorder="1" applyAlignment="1" applyProtection="1"/>
    <xf numFmtId="4" fontId="4" fillId="0" borderId="0" xfId="4" applyNumberFormat="1" applyFont="1" applyFill="1" applyBorder="1" applyAlignment="1" applyProtection="1"/>
    <xf numFmtId="4" fontId="4" fillId="0" borderId="0" xfId="4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>
      <alignment horizontal="right" wrapText="1"/>
    </xf>
    <xf numFmtId="4" fontId="4" fillId="0" borderId="0" xfId="4" applyNumberFormat="1" applyFont="1" applyBorder="1" applyAlignment="1">
      <alignment wrapText="1"/>
    </xf>
    <xf numFmtId="4" fontId="4" fillId="0" borderId="0" xfId="1" applyNumberFormat="1" applyFont="1" applyFill="1" applyBorder="1" applyAlignment="1">
      <alignment horizontal="right" wrapText="1"/>
    </xf>
    <xf numFmtId="4" fontId="3" fillId="0" borderId="0" xfId="1" applyNumberFormat="1" applyFont="1" applyFill="1" applyBorder="1" applyAlignment="1">
      <alignment horizontal="right" wrapText="1"/>
    </xf>
    <xf numFmtId="4" fontId="3" fillId="0" borderId="0" xfId="4" applyNumberFormat="1" applyFont="1" applyBorder="1" applyAlignment="1">
      <alignment wrapText="1"/>
    </xf>
    <xf numFmtId="4" fontId="4" fillId="0" borderId="0" xfId="4" applyNumberFormat="1" applyFont="1" applyFill="1" applyBorder="1"/>
    <xf numFmtId="4" fontId="4" fillId="0" borderId="0" xfId="0" applyNumberFormat="1" applyFont="1" applyFill="1" applyBorder="1" applyAlignment="1">
      <alignment wrapText="1"/>
    </xf>
    <xf numFmtId="4" fontId="3" fillId="0" borderId="0" xfId="4" applyNumberFormat="1" applyFont="1" applyFill="1" applyBorder="1"/>
    <xf numFmtId="4" fontId="3" fillId="0" borderId="10" xfId="5" applyNumberFormat="1" applyFont="1" applyFill="1" applyBorder="1" applyAlignment="1" applyProtection="1"/>
    <xf numFmtId="4" fontId="4" fillId="0" borderId="11" xfId="5" applyNumberFormat="1" applyFont="1" applyFill="1" applyBorder="1" applyAlignment="1" applyProtection="1">
      <alignment horizontal="left"/>
    </xf>
    <xf numFmtId="10" fontId="4" fillId="0" borderId="11" xfId="5" applyNumberFormat="1" applyFont="1" applyFill="1" applyBorder="1" applyAlignment="1" applyProtection="1">
      <alignment horizontal="left"/>
    </xf>
    <xf numFmtId="4" fontId="4" fillId="0" borderId="8" xfId="4" applyNumberFormat="1" applyFont="1" applyFill="1" applyBorder="1" applyAlignment="1">
      <alignment horizontal="left" wrapText="1"/>
    </xf>
    <xf numFmtId="4" fontId="4" fillId="0" borderId="11" xfId="4" applyNumberFormat="1" applyFont="1" applyBorder="1" applyAlignment="1" applyProtection="1">
      <protection locked="0"/>
    </xf>
    <xf numFmtId="4" fontId="3" fillId="0" borderId="11" xfId="4" applyNumberFormat="1" applyFont="1" applyBorder="1" applyAlignment="1" applyProtection="1">
      <protection locked="0"/>
    </xf>
    <xf numFmtId="4" fontId="3" fillId="0" borderId="11" xfId="4" applyNumberFormat="1" applyFont="1" applyBorder="1"/>
    <xf numFmtId="3" fontId="4" fillId="0" borderId="11" xfId="4" applyNumberFormat="1" applyFont="1" applyBorder="1" applyAlignment="1" applyProtection="1">
      <protection locked="0"/>
    </xf>
    <xf numFmtId="3" fontId="3" fillId="0" borderId="11" xfId="4" applyNumberFormat="1" applyFont="1" applyBorder="1" applyAlignment="1" applyProtection="1">
      <protection locked="0"/>
    </xf>
    <xf numFmtId="3" fontId="3" fillId="0" borderId="11" xfId="4" applyNumberFormat="1" applyFont="1" applyBorder="1"/>
    <xf numFmtId="4" fontId="3" fillId="0" borderId="0" xfId="4" applyNumberFormat="1" applyFont="1" applyFill="1" applyBorder="1" applyAlignment="1" applyProtection="1">
      <protection locked="0"/>
    </xf>
    <xf numFmtId="49" fontId="3" fillId="0" borderId="0" xfId="5" applyNumberFormat="1" applyFont="1" applyFill="1" applyBorder="1" applyAlignment="1">
      <alignment horizontal="left" wrapText="1"/>
    </xf>
    <xf numFmtId="4" fontId="4" fillId="0" borderId="13" xfId="4" applyNumberFormat="1" applyFont="1" applyFill="1" applyBorder="1"/>
    <xf numFmtId="4" fontId="4" fillId="0" borderId="13" xfId="4" applyNumberFormat="1" applyFont="1" applyFill="1" applyBorder="1" applyAlignment="1" applyProtection="1">
      <protection locked="0"/>
    </xf>
    <xf numFmtId="4" fontId="3" fillId="0" borderId="13" xfId="4" applyNumberFormat="1" applyFont="1" applyFill="1" applyBorder="1" applyAlignment="1" applyProtection="1">
      <protection locked="0"/>
    </xf>
    <xf numFmtId="4" fontId="3" fillId="0" borderId="13" xfId="4" applyNumberFormat="1" applyFont="1" applyFill="1" applyBorder="1"/>
    <xf numFmtId="4" fontId="8" fillId="0" borderId="13" xfId="4" applyNumberFormat="1" applyFont="1" applyFill="1" applyBorder="1" applyAlignment="1" applyProtection="1">
      <protection locked="0"/>
    </xf>
    <xf numFmtId="4" fontId="4" fillId="0" borderId="13" xfId="4" applyNumberFormat="1" applyFont="1" applyFill="1" applyBorder="1" applyAlignment="1" applyProtection="1">
      <alignment wrapText="1"/>
      <protection locked="0"/>
    </xf>
    <xf numFmtId="3" fontId="4" fillId="0" borderId="11" xfId="4" applyNumberFormat="1" applyFont="1" applyBorder="1" applyAlignment="1">
      <alignment wrapText="1"/>
    </xf>
    <xf numFmtId="3" fontId="3" fillId="0" borderId="11" xfId="4" applyNumberFormat="1" applyFont="1" applyBorder="1" applyAlignment="1">
      <alignment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4" fontId="3" fillId="0" borderId="10" xfId="4" applyNumberFormat="1" applyFont="1" applyBorder="1" applyAlignment="1">
      <alignment wrapText="1"/>
    </xf>
    <xf numFmtId="4" fontId="3" fillId="0" borderId="11" xfId="0" applyNumberFormat="1" applyFont="1" applyFill="1" applyBorder="1" applyAlignment="1">
      <alignment horizontal="right" wrapText="1"/>
    </xf>
    <xf numFmtId="3" fontId="9" fillId="0" borderId="5" xfId="5" applyNumberFormat="1" applyFont="1" applyFill="1" applyBorder="1" applyAlignment="1" applyProtection="1">
      <alignment horizontal="center" wrapText="1"/>
      <protection locked="0"/>
    </xf>
    <xf numFmtId="4" fontId="3" fillId="0" borderId="8" xfId="4" applyNumberFormat="1" applyFont="1" applyBorder="1" applyAlignment="1">
      <alignment horizontal="center" wrapText="1"/>
    </xf>
    <xf numFmtId="4" fontId="3" fillId="0" borderId="5" xfId="4" applyNumberFormat="1" applyFont="1" applyBorder="1" applyAlignment="1">
      <alignment horizontal="center"/>
    </xf>
    <xf numFmtId="4" fontId="3" fillId="0" borderId="8" xfId="4" applyNumberFormat="1" applyFont="1" applyFill="1" applyBorder="1" applyAlignment="1">
      <alignment horizontal="center"/>
    </xf>
    <xf numFmtId="0" fontId="3" fillId="2" borderId="5" xfId="4" applyFont="1" applyFill="1" applyBorder="1" applyAlignment="1">
      <alignment horizontal="left"/>
    </xf>
    <xf numFmtId="0" fontId="4" fillId="2" borderId="6" xfId="5" applyFont="1" applyFill="1" applyBorder="1" applyAlignment="1">
      <alignment horizontal="left"/>
    </xf>
    <xf numFmtId="0" fontId="4" fillId="2" borderId="3" xfId="5" applyFont="1" applyFill="1" applyBorder="1"/>
    <xf numFmtId="3" fontId="4" fillId="2" borderId="8" xfId="5" applyNumberFormat="1" applyFont="1" applyFill="1" applyBorder="1" applyAlignment="1" applyProtection="1"/>
    <xf numFmtId="4" fontId="4" fillId="2" borderId="5" xfId="5" applyNumberFormat="1" applyFont="1" applyFill="1" applyBorder="1" applyAlignment="1" applyProtection="1"/>
    <xf numFmtId="10" fontId="4" fillId="2" borderId="8" xfId="5" applyNumberFormat="1" applyFont="1" applyFill="1" applyBorder="1" applyAlignment="1" applyProtection="1"/>
    <xf numFmtId="0" fontId="4" fillId="2" borderId="6" xfId="5" applyFont="1" applyFill="1" applyBorder="1" applyAlignment="1">
      <alignment wrapText="1"/>
    </xf>
    <xf numFmtId="4" fontId="4" fillId="2" borderId="8" xfId="5" applyNumberFormat="1" applyFont="1" applyFill="1" applyBorder="1" applyAlignment="1" applyProtection="1"/>
    <xf numFmtId="0" fontId="3" fillId="2" borderId="4" xfId="4" applyFont="1" applyFill="1" applyBorder="1" applyAlignment="1">
      <alignment horizontal="left"/>
    </xf>
    <xf numFmtId="0" fontId="4" fillId="2" borderId="6" xfId="4" applyFont="1" applyFill="1" applyBorder="1" applyAlignment="1">
      <alignment horizontal="left"/>
    </xf>
    <xf numFmtId="0" fontId="3" fillId="2" borderId="6" xfId="4" applyFont="1" applyFill="1" applyBorder="1"/>
    <xf numFmtId="3" fontId="4" fillId="2" borderId="8" xfId="4" applyNumberFormat="1" applyFont="1" applyFill="1" applyBorder="1"/>
    <xf numFmtId="4" fontId="4" fillId="2" borderId="8" xfId="4" applyNumberFormat="1" applyFont="1" applyFill="1" applyBorder="1"/>
    <xf numFmtId="4" fontId="4" fillId="2" borderId="4" xfId="5" applyNumberFormat="1" applyFont="1" applyFill="1" applyBorder="1" applyAlignment="1" applyProtection="1"/>
    <xf numFmtId="10" fontId="4" fillId="2" borderId="10" xfId="5" applyNumberFormat="1" applyFont="1" applyFill="1" applyBorder="1" applyAlignment="1" applyProtection="1"/>
    <xf numFmtId="3" fontId="4" fillId="2" borderId="9" xfId="4" applyNumberFormat="1" applyFont="1" applyFill="1" applyBorder="1"/>
    <xf numFmtId="4" fontId="4" fillId="2" borderId="9" xfId="4" applyNumberFormat="1" applyFont="1" applyFill="1" applyBorder="1"/>
    <xf numFmtId="49" fontId="4" fillId="2" borderId="5" xfId="5" applyNumberFormat="1" applyFont="1" applyFill="1" applyBorder="1" applyAlignment="1">
      <alignment horizontal="left"/>
    </xf>
    <xf numFmtId="0" fontId="4" fillId="2" borderId="6" xfId="5" applyFont="1" applyFill="1" applyBorder="1"/>
    <xf numFmtId="3" fontId="4" fillId="2" borderId="8" xfId="4" applyNumberFormat="1" applyFont="1" applyFill="1" applyBorder="1" applyAlignment="1" applyProtection="1"/>
    <xf numFmtId="4" fontId="4" fillId="2" borderId="8" xfId="4" applyNumberFormat="1" applyFont="1" applyFill="1" applyBorder="1" applyAlignment="1" applyProtection="1"/>
    <xf numFmtId="0" fontId="3" fillId="2" borderId="6" xfId="4" applyFont="1" applyFill="1" applyBorder="1" applyAlignment="1">
      <alignment wrapText="1"/>
    </xf>
    <xf numFmtId="3" fontId="4" fillId="2" borderId="8" xfId="4" applyNumberFormat="1" applyFont="1" applyFill="1" applyBorder="1" applyAlignment="1" applyProtection="1">
      <protection locked="0"/>
    </xf>
    <xf numFmtId="4" fontId="4" fillId="2" borderId="8" xfId="4" applyNumberFormat="1" applyFont="1" applyFill="1" applyBorder="1" applyAlignment="1" applyProtection="1">
      <protection locked="0"/>
    </xf>
    <xf numFmtId="0" fontId="3" fillId="2" borderId="5" xfId="4" applyFont="1" applyFill="1" applyBorder="1" applyAlignment="1">
      <alignment wrapText="1"/>
    </xf>
    <xf numFmtId="0" fontId="3" fillId="3" borderId="4" xfId="4" applyFont="1" applyFill="1" applyBorder="1" applyAlignment="1">
      <alignment horizontal="left"/>
    </xf>
    <xf numFmtId="0" fontId="4" fillId="3" borderId="1" xfId="4" applyFont="1" applyFill="1" applyBorder="1" applyAlignment="1">
      <alignment horizontal="left"/>
    </xf>
    <xf numFmtId="0" fontId="3" fillId="3" borderId="1" xfId="4" applyFont="1" applyFill="1" applyBorder="1"/>
    <xf numFmtId="3" fontId="4" fillId="3" borderId="8" xfId="4" applyNumberFormat="1" applyFont="1" applyFill="1" applyBorder="1"/>
    <xf numFmtId="4" fontId="4" fillId="3" borderId="8" xfId="4" applyNumberFormat="1" applyFont="1" applyFill="1" applyBorder="1"/>
    <xf numFmtId="4" fontId="4" fillId="3" borderId="5" xfId="5" applyNumberFormat="1" applyFont="1" applyFill="1" applyBorder="1" applyAlignment="1" applyProtection="1"/>
    <xf numFmtId="10" fontId="4" fillId="3" borderId="8" xfId="5" applyNumberFormat="1" applyFont="1" applyFill="1" applyBorder="1" applyAlignment="1" applyProtection="1"/>
    <xf numFmtId="0" fontId="3" fillId="3" borderId="5" xfId="4" applyFont="1" applyFill="1" applyBorder="1" applyAlignment="1">
      <alignment horizontal="left"/>
    </xf>
    <xf numFmtId="0" fontId="4" fillId="3" borderId="6" xfId="5" applyFont="1" applyFill="1" applyBorder="1" applyAlignment="1">
      <alignment horizontal="left"/>
    </xf>
    <xf numFmtId="0" fontId="3" fillId="3" borderId="6" xfId="5" applyFont="1" applyFill="1" applyBorder="1"/>
    <xf numFmtId="0" fontId="4" fillId="3" borderId="5" xfId="4" applyFont="1" applyFill="1" applyBorder="1" applyAlignment="1">
      <alignment horizontal="left"/>
    </xf>
    <xf numFmtId="3" fontId="4" fillId="3" borderId="8" xfId="4" applyNumberFormat="1" applyFont="1" applyFill="1" applyBorder="1" applyAlignment="1">
      <alignment wrapText="1"/>
    </xf>
    <xf numFmtId="4" fontId="4" fillId="3" borderId="8" xfId="4" applyNumberFormat="1" applyFont="1" applyFill="1" applyBorder="1" applyAlignment="1">
      <alignment wrapText="1"/>
    </xf>
    <xf numFmtId="3" fontId="4" fillId="3" borderId="10" xfId="4" applyNumberFormat="1" applyFont="1" applyFill="1" applyBorder="1" applyAlignment="1">
      <alignment wrapText="1"/>
    </xf>
    <xf numFmtId="0" fontId="4" fillId="3" borderId="0" xfId="5" applyFont="1" applyFill="1" applyBorder="1" applyAlignment="1">
      <alignment horizontal="left"/>
    </xf>
    <xf numFmtId="0" fontId="4" fillId="3" borderId="0" xfId="5" applyFont="1" applyFill="1" applyBorder="1"/>
    <xf numFmtId="4" fontId="4" fillId="3" borderId="11" xfId="4" applyNumberFormat="1" applyFont="1" applyFill="1" applyBorder="1"/>
    <xf numFmtId="3" fontId="4" fillId="3" borderId="8" xfId="5" applyNumberFormat="1" applyFont="1" applyFill="1" applyBorder="1" applyAlignment="1" applyProtection="1"/>
    <xf numFmtId="4" fontId="4" fillId="3" borderId="8" xfId="5" applyNumberFormat="1" applyFont="1" applyFill="1" applyBorder="1" applyAlignment="1" applyProtection="1"/>
    <xf numFmtId="4" fontId="6" fillId="0" borderId="0" xfId="4" applyNumberFormat="1" applyFont="1"/>
    <xf numFmtId="4" fontId="3" fillId="0" borderId="0" xfId="4" applyNumberFormat="1" applyFont="1" applyFill="1"/>
    <xf numFmtId="4" fontId="5" fillId="0" borderId="0" xfId="4" applyNumberFormat="1" applyFont="1"/>
    <xf numFmtId="4" fontId="4" fillId="0" borderId="0" xfId="4" applyNumberFormat="1" applyFont="1" applyBorder="1"/>
    <xf numFmtId="0" fontId="10" fillId="0" borderId="0" xfId="4" applyFont="1"/>
    <xf numFmtId="4" fontId="4" fillId="0" borderId="13" xfId="0" applyNumberFormat="1" applyFont="1" applyFill="1" applyBorder="1" applyAlignment="1">
      <alignment horizontal="right" wrapText="1"/>
    </xf>
    <xf numFmtId="4" fontId="4" fillId="0" borderId="13" xfId="0" applyNumberFormat="1" applyFont="1" applyFill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7" fillId="0" borderId="0" xfId="4" applyFont="1"/>
    <xf numFmtId="10" fontId="3" fillId="0" borderId="0" xfId="4" applyNumberFormat="1" applyFont="1"/>
    <xf numFmtId="0" fontId="4" fillId="3" borderId="6" xfId="5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</cellXfs>
  <cellStyles count="6">
    <cellStyle name="Comma" xfId="1" builtinId="3"/>
    <cellStyle name="Normaallaad 2" xfId="2"/>
    <cellStyle name="Normaallaad 3" xfId="3"/>
    <cellStyle name="Normal" xfId="0" builtinId="0"/>
    <cellStyle name="Normal 2" xfId="4"/>
    <cellStyle name="Normal_Sheet1 2" xfId="5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00"/>
      <color rgb="FFCC6600"/>
      <color rgb="FFFFCC66"/>
      <color rgb="FF99FF33"/>
      <color rgb="FFCCFFFF"/>
      <color rgb="FF66FFFF"/>
      <color rgb="FF33CCCC"/>
      <color rgb="FFDCE6F1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2"/>
  <sheetViews>
    <sheetView zoomScaleNormal="100" workbookViewId="0">
      <selection activeCell="L11" sqref="L11"/>
    </sheetView>
  </sheetViews>
  <sheetFormatPr defaultRowHeight="12.75" x14ac:dyDescent="0.2"/>
  <cols>
    <col min="1" max="1" width="9.28515625" style="1" customWidth="1"/>
    <col min="2" max="2" width="7.42578125" style="1" customWidth="1"/>
    <col min="3" max="3" width="43.42578125" style="1" customWidth="1"/>
    <col min="4" max="4" width="12" style="110" customWidth="1"/>
    <col min="5" max="5" width="12.140625" style="112" customWidth="1"/>
    <col min="6" max="6" width="12.5703125" style="113" customWidth="1"/>
    <col min="7" max="7" width="9.28515625" style="1" customWidth="1"/>
    <col min="8" max="98" width="9.140625" style="1"/>
    <col min="99" max="99" width="8.42578125" style="1" customWidth="1"/>
    <col min="100" max="100" width="3.5703125" style="1" customWidth="1"/>
    <col min="101" max="101" width="47.5703125" style="1" customWidth="1"/>
    <col min="102" max="102" width="14" style="1" customWidth="1"/>
    <col min="103" max="103" width="13.28515625" style="1" customWidth="1"/>
    <col min="104" max="104" width="14.42578125" style="1" customWidth="1"/>
    <col min="105" max="105" width="10" style="1" customWidth="1"/>
    <col min="106" max="354" width="9.140625" style="1"/>
    <col min="355" max="355" width="8.42578125" style="1" customWidth="1"/>
    <col min="356" max="356" width="3.5703125" style="1" customWidth="1"/>
    <col min="357" max="357" width="47.5703125" style="1" customWidth="1"/>
    <col min="358" max="358" width="14" style="1" customWidth="1"/>
    <col min="359" max="359" width="13.28515625" style="1" customWidth="1"/>
    <col min="360" max="360" width="14.42578125" style="1" customWidth="1"/>
    <col min="361" max="361" width="10" style="1" customWidth="1"/>
    <col min="362" max="610" width="9.140625" style="1"/>
    <col min="611" max="611" width="8.42578125" style="1" customWidth="1"/>
    <col min="612" max="612" width="3.5703125" style="1" customWidth="1"/>
    <col min="613" max="613" width="47.5703125" style="1" customWidth="1"/>
    <col min="614" max="614" width="14" style="1" customWidth="1"/>
    <col min="615" max="615" width="13.28515625" style="1" customWidth="1"/>
    <col min="616" max="616" width="14.42578125" style="1" customWidth="1"/>
    <col min="617" max="617" width="10" style="1" customWidth="1"/>
    <col min="618" max="866" width="9.140625" style="1"/>
    <col min="867" max="867" width="8.42578125" style="1" customWidth="1"/>
    <col min="868" max="868" width="3.5703125" style="1" customWidth="1"/>
    <col min="869" max="869" width="47.5703125" style="1" customWidth="1"/>
    <col min="870" max="870" width="14" style="1" customWidth="1"/>
    <col min="871" max="871" width="13.28515625" style="1" customWidth="1"/>
    <col min="872" max="872" width="14.42578125" style="1" customWidth="1"/>
    <col min="873" max="873" width="10" style="1" customWidth="1"/>
    <col min="874" max="1122" width="9.140625" style="1"/>
    <col min="1123" max="1123" width="8.42578125" style="1" customWidth="1"/>
    <col min="1124" max="1124" width="3.5703125" style="1" customWidth="1"/>
    <col min="1125" max="1125" width="47.5703125" style="1" customWidth="1"/>
    <col min="1126" max="1126" width="14" style="1" customWidth="1"/>
    <col min="1127" max="1127" width="13.28515625" style="1" customWidth="1"/>
    <col min="1128" max="1128" width="14.42578125" style="1" customWidth="1"/>
    <col min="1129" max="1129" width="10" style="1" customWidth="1"/>
    <col min="1130" max="1378" width="9.140625" style="1"/>
    <col min="1379" max="1379" width="8.42578125" style="1" customWidth="1"/>
    <col min="1380" max="1380" width="3.5703125" style="1" customWidth="1"/>
    <col min="1381" max="1381" width="47.5703125" style="1" customWidth="1"/>
    <col min="1382" max="1382" width="14" style="1" customWidth="1"/>
    <col min="1383" max="1383" width="13.28515625" style="1" customWidth="1"/>
    <col min="1384" max="1384" width="14.42578125" style="1" customWidth="1"/>
    <col min="1385" max="1385" width="10" style="1" customWidth="1"/>
    <col min="1386" max="1634" width="9.140625" style="1"/>
    <col min="1635" max="1635" width="8.42578125" style="1" customWidth="1"/>
    <col min="1636" max="1636" width="3.5703125" style="1" customWidth="1"/>
    <col min="1637" max="1637" width="47.5703125" style="1" customWidth="1"/>
    <col min="1638" max="1638" width="14" style="1" customWidth="1"/>
    <col min="1639" max="1639" width="13.28515625" style="1" customWidth="1"/>
    <col min="1640" max="1640" width="14.42578125" style="1" customWidth="1"/>
    <col min="1641" max="1641" width="10" style="1" customWidth="1"/>
    <col min="1642" max="1890" width="9.140625" style="1"/>
    <col min="1891" max="1891" width="8.42578125" style="1" customWidth="1"/>
    <col min="1892" max="1892" width="3.5703125" style="1" customWidth="1"/>
    <col min="1893" max="1893" width="47.5703125" style="1" customWidth="1"/>
    <col min="1894" max="1894" width="14" style="1" customWidth="1"/>
    <col min="1895" max="1895" width="13.28515625" style="1" customWidth="1"/>
    <col min="1896" max="1896" width="14.42578125" style="1" customWidth="1"/>
    <col min="1897" max="1897" width="10" style="1" customWidth="1"/>
    <col min="1898" max="2146" width="9.140625" style="1"/>
    <col min="2147" max="2147" width="8.42578125" style="1" customWidth="1"/>
    <col min="2148" max="2148" width="3.5703125" style="1" customWidth="1"/>
    <col min="2149" max="2149" width="47.5703125" style="1" customWidth="1"/>
    <col min="2150" max="2150" width="14" style="1" customWidth="1"/>
    <col min="2151" max="2151" width="13.28515625" style="1" customWidth="1"/>
    <col min="2152" max="2152" width="14.42578125" style="1" customWidth="1"/>
    <col min="2153" max="2153" width="10" style="1" customWidth="1"/>
    <col min="2154" max="2402" width="9.140625" style="1"/>
    <col min="2403" max="2403" width="8.42578125" style="1" customWidth="1"/>
    <col min="2404" max="2404" width="3.5703125" style="1" customWidth="1"/>
    <col min="2405" max="2405" width="47.5703125" style="1" customWidth="1"/>
    <col min="2406" max="2406" width="14" style="1" customWidth="1"/>
    <col min="2407" max="2407" width="13.28515625" style="1" customWidth="1"/>
    <col min="2408" max="2408" width="14.42578125" style="1" customWidth="1"/>
    <col min="2409" max="2409" width="10" style="1" customWidth="1"/>
    <col min="2410" max="2658" width="9.140625" style="1"/>
    <col min="2659" max="2659" width="8.42578125" style="1" customWidth="1"/>
    <col min="2660" max="2660" width="3.5703125" style="1" customWidth="1"/>
    <col min="2661" max="2661" width="47.5703125" style="1" customWidth="1"/>
    <col min="2662" max="2662" width="14" style="1" customWidth="1"/>
    <col min="2663" max="2663" width="13.28515625" style="1" customWidth="1"/>
    <col min="2664" max="2664" width="14.42578125" style="1" customWidth="1"/>
    <col min="2665" max="2665" width="10" style="1" customWidth="1"/>
    <col min="2666" max="2914" width="9.140625" style="1"/>
    <col min="2915" max="2915" width="8.42578125" style="1" customWidth="1"/>
    <col min="2916" max="2916" width="3.5703125" style="1" customWidth="1"/>
    <col min="2917" max="2917" width="47.5703125" style="1" customWidth="1"/>
    <col min="2918" max="2918" width="14" style="1" customWidth="1"/>
    <col min="2919" max="2919" width="13.28515625" style="1" customWidth="1"/>
    <col min="2920" max="2920" width="14.42578125" style="1" customWidth="1"/>
    <col min="2921" max="2921" width="10" style="1" customWidth="1"/>
    <col min="2922" max="3170" width="9.140625" style="1"/>
    <col min="3171" max="3171" width="8.42578125" style="1" customWidth="1"/>
    <col min="3172" max="3172" width="3.5703125" style="1" customWidth="1"/>
    <col min="3173" max="3173" width="47.5703125" style="1" customWidth="1"/>
    <col min="3174" max="3174" width="14" style="1" customWidth="1"/>
    <col min="3175" max="3175" width="13.28515625" style="1" customWidth="1"/>
    <col min="3176" max="3176" width="14.42578125" style="1" customWidth="1"/>
    <col min="3177" max="3177" width="10" style="1" customWidth="1"/>
    <col min="3178" max="3426" width="9.140625" style="1"/>
    <col min="3427" max="3427" width="8.42578125" style="1" customWidth="1"/>
    <col min="3428" max="3428" width="3.5703125" style="1" customWidth="1"/>
    <col min="3429" max="3429" width="47.5703125" style="1" customWidth="1"/>
    <col min="3430" max="3430" width="14" style="1" customWidth="1"/>
    <col min="3431" max="3431" width="13.28515625" style="1" customWidth="1"/>
    <col min="3432" max="3432" width="14.42578125" style="1" customWidth="1"/>
    <col min="3433" max="3433" width="10" style="1" customWidth="1"/>
    <col min="3434" max="3682" width="9.140625" style="1"/>
    <col min="3683" max="3683" width="8.42578125" style="1" customWidth="1"/>
    <col min="3684" max="3684" width="3.5703125" style="1" customWidth="1"/>
    <col min="3685" max="3685" width="47.5703125" style="1" customWidth="1"/>
    <col min="3686" max="3686" width="14" style="1" customWidth="1"/>
    <col min="3687" max="3687" width="13.28515625" style="1" customWidth="1"/>
    <col min="3688" max="3688" width="14.42578125" style="1" customWidth="1"/>
    <col min="3689" max="3689" width="10" style="1" customWidth="1"/>
    <col min="3690" max="3938" width="9.140625" style="1"/>
    <col min="3939" max="3939" width="8.42578125" style="1" customWidth="1"/>
    <col min="3940" max="3940" width="3.5703125" style="1" customWidth="1"/>
    <col min="3941" max="3941" width="47.5703125" style="1" customWidth="1"/>
    <col min="3942" max="3942" width="14" style="1" customWidth="1"/>
    <col min="3943" max="3943" width="13.28515625" style="1" customWidth="1"/>
    <col min="3944" max="3944" width="14.42578125" style="1" customWidth="1"/>
    <col min="3945" max="3945" width="10" style="1" customWidth="1"/>
    <col min="3946" max="4194" width="9.140625" style="1"/>
    <col min="4195" max="4195" width="8.42578125" style="1" customWidth="1"/>
    <col min="4196" max="4196" width="3.5703125" style="1" customWidth="1"/>
    <col min="4197" max="4197" width="47.5703125" style="1" customWidth="1"/>
    <col min="4198" max="4198" width="14" style="1" customWidth="1"/>
    <col min="4199" max="4199" width="13.28515625" style="1" customWidth="1"/>
    <col min="4200" max="4200" width="14.42578125" style="1" customWidth="1"/>
    <col min="4201" max="4201" width="10" style="1" customWidth="1"/>
    <col min="4202" max="4450" width="9.140625" style="1"/>
    <col min="4451" max="4451" width="8.42578125" style="1" customWidth="1"/>
    <col min="4452" max="4452" width="3.5703125" style="1" customWidth="1"/>
    <col min="4453" max="4453" width="47.5703125" style="1" customWidth="1"/>
    <col min="4454" max="4454" width="14" style="1" customWidth="1"/>
    <col min="4455" max="4455" width="13.28515625" style="1" customWidth="1"/>
    <col min="4456" max="4456" width="14.42578125" style="1" customWidth="1"/>
    <col min="4457" max="4457" width="10" style="1" customWidth="1"/>
    <col min="4458" max="4706" width="9.140625" style="1"/>
    <col min="4707" max="4707" width="8.42578125" style="1" customWidth="1"/>
    <col min="4708" max="4708" width="3.5703125" style="1" customWidth="1"/>
    <col min="4709" max="4709" width="47.5703125" style="1" customWidth="1"/>
    <col min="4710" max="4710" width="14" style="1" customWidth="1"/>
    <col min="4711" max="4711" width="13.28515625" style="1" customWidth="1"/>
    <col min="4712" max="4712" width="14.42578125" style="1" customWidth="1"/>
    <col min="4713" max="4713" width="10" style="1" customWidth="1"/>
    <col min="4714" max="4962" width="9.140625" style="1"/>
    <col min="4963" max="4963" width="8.42578125" style="1" customWidth="1"/>
    <col min="4964" max="4964" width="3.5703125" style="1" customWidth="1"/>
    <col min="4965" max="4965" width="47.5703125" style="1" customWidth="1"/>
    <col min="4966" max="4966" width="14" style="1" customWidth="1"/>
    <col min="4967" max="4967" width="13.28515625" style="1" customWidth="1"/>
    <col min="4968" max="4968" width="14.42578125" style="1" customWidth="1"/>
    <col min="4969" max="4969" width="10" style="1" customWidth="1"/>
    <col min="4970" max="5218" width="9.140625" style="1"/>
    <col min="5219" max="5219" width="8.42578125" style="1" customWidth="1"/>
    <col min="5220" max="5220" width="3.5703125" style="1" customWidth="1"/>
    <col min="5221" max="5221" width="47.5703125" style="1" customWidth="1"/>
    <col min="5222" max="5222" width="14" style="1" customWidth="1"/>
    <col min="5223" max="5223" width="13.28515625" style="1" customWidth="1"/>
    <col min="5224" max="5224" width="14.42578125" style="1" customWidth="1"/>
    <col min="5225" max="5225" width="10" style="1" customWidth="1"/>
    <col min="5226" max="5474" width="9.140625" style="1"/>
    <col min="5475" max="5475" width="8.42578125" style="1" customWidth="1"/>
    <col min="5476" max="5476" width="3.5703125" style="1" customWidth="1"/>
    <col min="5477" max="5477" width="47.5703125" style="1" customWidth="1"/>
    <col min="5478" max="5478" width="14" style="1" customWidth="1"/>
    <col min="5479" max="5479" width="13.28515625" style="1" customWidth="1"/>
    <col min="5480" max="5480" width="14.42578125" style="1" customWidth="1"/>
    <col min="5481" max="5481" width="10" style="1" customWidth="1"/>
    <col min="5482" max="5730" width="9.140625" style="1"/>
    <col min="5731" max="5731" width="8.42578125" style="1" customWidth="1"/>
    <col min="5732" max="5732" width="3.5703125" style="1" customWidth="1"/>
    <col min="5733" max="5733" width="47.5703125" style="1" customWidth="1"/>
    <col min="5734" max="5734" width="14" style="1" customWidth="1"/>
    <col min="5735" max="5735" width="13.28515625" style="1" customWidth="1"/>
    <col min="5736" max="5736" width="14.42578125" style="1" customWidth="1"/>
    <col min="5737" max="5737" width="10" style="1" customWidth="1"/>
    <col min="5738" max="5986" width="9.140625" style="1"/>
    <col min="5987" max="5987" width="8.42578125" style="1" customWidth="1"/>
    <col min="5988" max="5988" width="3.5703125" style="1" customWidth="1"/>
    <col min="5989" max="5989" width="47.5703125" style="1" customWidth="1"/>
    <col min="5990" max="5990" width="14" style="1" customWidth="1"/>
    <col min="5991" max="5991" width="13.28515625" style="1" customWidth="1"/>
    <col min="5992" max="5992" width="14.42578125" style="1" customWidth="1"/>
    <col min="5993" max="5993" width="10" style="1" customWidth="1"/>
    <col min="5994" max="6242" width="9.140625" style="1"/>
    <col min="6243" max="6243" width="8.42578125" style="1" customWidth="1"/>
    <col min="6244" max="6244" width="3.5703125" style="1" customWidth="1"/>
    <col min="6245" max="6245" width="47.5703125" style="1" customWidth="1"/>
    <col min="6246" max="6246" width="14" style="1" customWidth="1"/>
    <col min="6247" max="6247" width="13.28515625" style="1" customWidth="1"/>
    <col min="6248" max="6248" width="14.42578125" style="1" customWidth="1"/>
    <col min="6249" max="6249" width="10" style="1" customWidth="1"/>
    <col min="6250" max="6498" width="9.140625" style="1"/>
    <col min="6499" max="6499" width="8.42578125" style="1" customWidth="1"/>
    <col min="6500" max="6500" width="3.5703125" style="1" customWidth="1"/>
    <col min="6501" max="6501" width="47.5703125" style="1" customWidth="1"/>
    <col min="6502" max="6502" width="14" style="1" customWidth="1"/>
    <col min="6503" max="6503" width="13.28515625" style="1" customWidth="1"/>
    <col min="6504" max="6504" width="14.42578125" style="1" customWidth="1"/>
    <col min="6505" max="6505" width="10" style="1" customWidth="1"/>
    <col min="6506" max="6754" width="9.140625" style="1"/>
    <col min="6755" max="6755" width="8.42578125" style="1" customWidth="1"/>
    <col min="6756" max="6756" width="3.5703125" style="1" customWidth="1"/>
    <col min="6757" max="6757" width="47.5703125" style="1" customWidth="1"/>
    <col min="6758" max="6758" width="14" style="1" customWidth="1"/>
    <col min="6759" max="6759" width="13.28515625" style="1" customWidth="1"/>
    <col min="6760" max="6760" width="14.42578125" style="1" customWidth="1"/>
    <col min="6761" max="6761" width="10" style="1" customWidth="1"/>
    <col min="6762" max="7010" width="9.140625" style="1"/>
    <col min="7011" max="7011" width="8.42578125" style="1" customWidth="1"/>
    <col min="7012" max="7012" width="3.5703125" style="1" customWidth="1"/>
    <col min="7013" max="7013" width="47.5703125" style="1" customWidth="1"/>
    <col min="7014" max="7014" width="14" style="1" customWidth="1"/>
    <col min="7015" max="7015" width="13.28515625" style="1" customWidth="1"/>
    <col min="7016" max="7016" width="14.42578125" style="1" customWidth="1"/>
    <col min="7017" max="7017" width="10" style="1" customWidth="1"/>
    <col min="7018" max="7266" width="9.140625" style="1"/>
    <col min="7267" max="7267" width="8.42578125" style="1" customWidth="1"/>
    <col min="7268" max="7268" width="3.5703125" style="1" customWidth="1"/>
    <col min="7269" max="7269" width="47.5703125" style="1" customWidth="1"/>
    <col min="7270" max="7270" width="14" style="1" customWidth="1"/>
    <col min="7271" max="7271" width="13.28515625" style="1" customWidth="1"/>
    <col min="7272" max="7272" width="14.42578125" style="1" customWidth="1"/>
    <col min="7273" max="7273" width="10" style="1" customWidth="1"/>
    <col min="7274" max="7522" width="9.140625" style="1"/>
    <col min="7523" max="7523" width="8.42578125" style="1" customWidth="1"/>
    <col min="7524" max="7524" width="3.5703125" style="1" customWidth="1"/>
    <col min="7525" max="7525" width="47.5703125" style="1" customWidth="1"/>
    <col min="7526" max="7526" width="14" style="1" customWidth="1"/>
    <col min="7527" max="7527" width="13.28515625" style="1" customWidth="1"/>
    <col min="7528" max="7528" width="14.42578125" style="1" customWidth="1"/>
    <col min="7529" max="7529" width="10" style="1" customWidth="1"/>
    <col min="7530" max="7778" width="9.140625" style="1"/>
    <col min="7779" max="7779" width="8.42578125" style="1" customWidth="1"/>
    <col min="7780" max="7780" width="3.5703125" style="1" customWidth="1"/>
    <col min="7781" max="7781" width="47.5703125" style="1" customWidth="1"/>
    <col min="7782" max="7782" width="14" style="1" customWidth="1"/>
    <col min="7783" max="7783" width="13.28515625" style="1" customWidth="1"/>
    <col min="7784" max="7784" width="14.42578125" style="1" customWidth="1"/>
    <col min="7785" max="7785" width="10" style="1" customWidth="1"/>
    <col min="7786" max="8034" width="9.140625" style="1"/>
    <col min="8035" max="8035" width="8.42578125" style="1" customWidth="1"/>
    <col min="8036" max="8036" width="3.5703125" style="1" customWidth="1"/>
    <col min="8037" max="8037" width="47.5703125" style="1" customWidth="1"/>
    <col min="8038" max="8038" width="14" style="1" customWidth="1"/>
    <col min="8039" max="8039" width="13.28515625" style="1" customWidth="1"/>
    <col min="8040" max="8040" width="14.42578125" style="1" customWidth="1"/>
    <col min="8041" max="8041" width="10" style="1" customWidth="1"/>
    <col min="8042" max="8290" width="9.140625" style="1"/>
    <col min="8291" max="8291" width="8.42578125" style="1" customWidth="1"/>
    <col min="8292" max="8292" width="3.5703125" style="1" customWidth="1"/>
    <col min="8293" max="8293" width="47.5703125" style="1" customWidth="1"/>
    <col min="8294" max="8294" width="14" style="1" customWidth="1"/>
    <col min="8295" max="8295" width="13.28515625" style="1" customWidth="1"/>
    <col min="8296" max="8296" width="14.42578125" style="1" customWidth="1"/>
    <col min="8297" max="8297" width="10" style="1" customWidth="1"/>
    <col min="8298" max="8546" width="9.140625" style="1"/>
    <col min="8547" max="8547" width="8.42578125" style="1" customWidth="1"/>
    <col min="8548" max="8548" width="3.5703125" style="1" customWidth="1"/>
    <col min="8549" max="8549" width="47.5703125" style="1" customWidth="1"/>
    <col min="8550" max="8550" width="14" style="1" customWidth="1"/>
    <col min="8551" max="8551" width="13.28515625" style="1" customWidth="1"/>
    <col min="8552" max="8552" width="14.42578125" style="1" customWidth="1"/>
    <col min="8553" max="8553" width="10" style="1" customWidth="1"/>
    <col min="8554" max="8802" width="9.140625" style="1"/>
    <col min="8803" max="8803" width="8.42578125" style="1" customWidth="1"/>
    <col min="8804" max="8804" width="3.5703125" style="1" customWidth="1"/>
    <col min="8805" max="8805" width="47.5703125" style="1" customWidth="1"/>
    <col min="8806" max="8806" width="14" style="1" customWidth="1"/>
    <col min="8807" max="8807" width="13.28515625" style="1" customWidth="1"/>
    <col min="8808" max="8808" width="14.42578125" style="1" customWidth="1"/>
    <col min="8809" max="8809" width="10" style="1" customWidth="1"/>
    <col min="8810" max="9058" width="9.140625" style="1"/>
    <col min="9059" max="9059" width="8.42578125" style="1" customWidth="1"/>
    <col min="9060" max="9060" width="3.5703125" style="1" customWidth="1"/>
    <col min="9061" max="9061" width="47.5703125" style="1" customWidth="1"/>
    <col min="9062" max="9062" width="14" style="1" customWidth="1"/>
    <col min="9063" max="9063" width="13.28515625" style="1" customWidth="1"/>
    <col min="9064" max="9064" width="14.42578125" style="1" customWidth="1"/>
    <col min="9065" max="9065" width="10" style="1" customWidth="1"/>
    <col min="9066" max="9314" width="9.140625" style="1"/>
    <col min="9315" max="9315" width="8.42578125" style="1" customWidth="1"/>
    <col min="9316" max="9316" width="3.5703125" style="1" customWidth="1"/>
    <col min="9317" max="9317" width="47.5703125" style="1" customWidth="1"/>
    <col min="9318" max="9318" width="14" style="1" customWidth="1"/>
    <col min="9319" max="9319" width="13.28515625" style="1" customWidth="1"/>
    <col min="9320" max="9320" width="14.42578125" style="1" customWidth="1"/>
    <col min="9321" max="9321" width="10" style="1" customWidth="1"/>
    <col min="9322" max="9570" width="9.140625" style="1"/>
    <col min="9571" max="9571" width="8.42578125" style="1" customWidth="1"/>
    <col min="9572" max="9572" width="3.5703125" style="1" customWidth="1"/>
    <col min="9573" max="9573" width="47.5703125" style="1" customWidth="1"/>
    <col min="9574" max="9574" width="14" style="1" customWidth="1"/>
    <col min="9575" max="9575" width="13.28515625" style="1" customWidth="1"/>
    <col min="9576" max="9576" width="14.42578125" style="1" customWidth="1"/>
    <col min="9577" max="9577" width="10" style="1" customWidth="1"/>
    <col min="9578" max="9826" width="9.140625" style="1"/>
    <col min="9827" max="9827" width="8.42578125" style="1" customWidth="1"/>
    <col min="9828" max="9828" width="3.5703125" style="1" customWidth="1"/>
    <col min="9829" max="9829" width="47.5703125" style="1" customWidth="1"/>
    <col min="9830" max="9830" width="14" style="1" customWidth="1"/>
    <col min="9831" max="9831" width="13.28515625" style="1" customWidth="1"/>
    <col min="9832" max="9832" width="14.42578125" style="1" customWidth="1"/>
    <col min="9833" max="9833" width="10" style="1" customWidth="1"/>
    <col min="9834" max="10082" width="9.140625" style="1"/>
    <col min="10083" max="10083" width="8.42578125" style="1" customWidth="1"/>
    <col min="10084" max="10084" width="3.5703125" style="1" customWidth="1"/>
    <col min="10085" max="10085" width="47.5703125" style="1" customWidth="1"/>
    <col min="10086" max="10086" width="14" style="1" customWidth="1"/>
    <col min="10087" max="10087" width="13.28515625" style="1" customWidth="1"/>
    <col min="10088" max="10088" width="14.42578125" style="1" customWidth="1"/>
    <col min="10089" max="10089" width="10" style="1" customWidth="1"/>
    <col min="10090" max="10338" width="9.140625" style="1"/>
    <col min="10339" max="10339" width="8.42578125" style="1" customWidth="1"/>
    <col min="10340" max="10340" width="3.5703125" style="1" customWidth="1"/>
    <col min="10341" max="10341" width="47.5703125" style="1" customWidth="1"/>
    <col min="10342" max="10342" width="14" style="1" customWidth="1"/>
    <col min="10343" max="10343" width="13.28515625" style="1" customWidth="1"/>
    <col min="10344" max="10344" width="14.42578125" style="1" customWidth="1"/>
    <col min="10345" max="10345" width="10" style="1" customWidth="1"/>
    <col min="10346" max="10594" width="9.140625" style="1"/>
    <col min="10595" max="10595" width="8.42578125" style="1" customWidth="1"/>
    <col min="10596" max="10596" width="3.5703125" style="1" customWidth="1"/>
    <col min="10597" max="10597" width="47.5703125" style="1" customWidth="1"/>
    <col min="10598" max="10598" width="14" style="1" customWidth="1"/>
    <col min="10599" max="10599" width="13.28515625" style="1" customWidth="1"/>
    <col min="10600" max="10600" width="14.42578125" style="1" customWidth="1"/>
    <col min="10601" max="10601" width="10" style="1" customWidth="1"/>
    <col min="10602" max="10850" width="9.140625" style="1"/>
    <col min="10851" max="10851" width="8.42578125" style="1" customWidth="1"/>
    <col min="10852" max="10852" width="3.5703125" style="1" customWidth="1"/>
    <col min="10853" max="10853" width="47.5703125" style="1" customWidth="1"/>
    <col min="10854" max="10854" width="14" style="1" customWidth="1"/>
    <col min="10855" max="10855" width="13.28515625" style="1" customWidth="1"/>
    <col min="10856" max="10856" width="14.42578125" style="1" customWidth="1"/>
    <col min="10857" max="10857" width="10" style="1" customWidth="1"/>
    <col min="10858" max="11106" width="9.140625" style="1"/>
    <col min="11107" max="11107" width="8.42578125" style="1" customWidth="1"/>
    <col min="11108" max="11108" width="3.5703125" style="1" customWidth="1"/>
    <col min="11109" max="11109" width="47.5703125" style="1" customWidth="1"/>
    <col min="11110" max="11110" width="14" style="1" customWidth="1"/>
    <col min="11111" max="11111" width="13.28515625" style="1" customWidth="1"/>
    <col min="11112" max="11112" width="14.42578125" style="1" customWidth="1"/>
    <col min="11113" max="11113" width="10" style="1" customWidth="1"/>
    <col min="11114" max="11362" width="9.140625" style="1"/>
    <col min="11363" max="11363" width="8.42578125" style="1" customWidth="1"/>
    <col min="11364" max="11364" width="3.5703125" style="1" customWidth="1"/>
    <col min="11365" max="11365" width="47.5703125" style="1" customWidth="1"/>
    <col min="11366" max="11366" width="14" style="1" customWidth="1"/>
    <col min="11367" max="11367" width="13.28515625" style="1" customWidth="1"/>
    <col min="11368" max="11368" width="14.42578125" style="1" customWidth="1"/>
    <col min="11369" max="11369" width="10" style="1" customWidth="1"/>
    <col min="11370" max="11618" width="9.140625" style="1"/>
    <col min="11619" max="11619" width="8.42578125" style="1" customWidth="1"/>
    <col min="11620" max="11620" width="3.5703125" style="1" customWidth="1"/>
    <col min="11621" max="11621" width="47.5703125" style="1" customWidth="1"/>
    <col min="11622" max="11622" width="14" style="1" customWidth="1"/>
    <col min="11623" max="11623" width="13.28515625" style="1" customWidth="1"/>
    <col min="11624" max="11624" width="14.42578125" style="1" customWidth="1"/>
    <col min="11625" max="11625" width="10" style="1" customWidth="1"/>
    <col min="11626" max="11874" width="9.140625" style="1"/>
    <col min="11875" max="11875" width="8.42578125" style="1" customWidth="1"/>
    <col min="11876" max="11876" width="3.5703125" style="1" customWidth="1"/>
    <col min="11877" max="11877" width="47.5703125" style="1" customWidth="1"/>
    <col min="11878" max="11878" width="14" style="1" customWidth="1"/>
    <col min="11879" max="11879" width="13.28515625" style="1" customWidth="1"/>
    <col min="11880" max="11880" width="14.42578125" style="1" customWidth="1"/>
    <col min="11881" max="11881" width="10" style="1" customWidth="1"/>
    <col min="11882" max="12130" width="9.140625" style="1"/>
    <col min="12131" max="12131" width="8.42578125" style="1" customWidth="1"/>
    <col min="12132" max="12132" width="3.5703125" style="1" customWidth="1"/>
    <col min="12133" max="12133" width="47.5703125" style="1" customWidth="1"/>
    <col min="12134" max="12134" width="14" style="1" customWidth="1"/>
    <col min="12135" max="12135" width="13.28515625" style="1" customWidth="1"/>
    <col min="12136" max="12136" width="14.42578125" style="1" customWidth="1"/>
    <col min="12137" max="12137" width="10" style="1" customWidth="1"/>
    <col min="12138" max="12386" width="9.140625" style="1"/>
    <col min="12387" max="12387" width="8.42578125" style="1" customWidth="1"/>
    <col min="12388" max="12388" width="3.5703125" style="1" customWidth="1"/>
    <col min="12389" max="12389" width="47.5703125" style="1" customWidth="1"/>
    <col min="12390" max="12390" width="14" style="1" customWidth="1"/>
    <col min="12391" max="12391" width="13.28515625" style="1" customWidth="1"/>
    <col min="12392" max="12392" width="14.42578125" style="1" customWidth="1"/>
    <col min="12393" max="12393" width="10" style="1" customWidth="1"/>
    <col min="12394" max="12642" width="9.140625" style="1"/>
    <col min="12643" max="12643" width="8.42578125" style="1" customWidth="1"/>
    <col min="12644" max="12644" width="3.5703125" style="1" customWidth="1"/>
    <col min="12645" max="12645" width="47.5703125" style="1" customWidth="1"/>
    <col min="12646" max="12646" width="14" style="1" customWidth="1"/>
    <col min="12647" max="12647" width="13.28515625" style="1" customWidth="1"/>
    <col min="12648" max="12648" width="14.42578125" style="1" customWidth="1"/>
    <col min="12649" max="12649" width="10" style="1" customWidth="1"/>
    <col min="12650" max="12898" width="9.140625" style="1"/>
    <col min="12899" max="12899" width="8.42578125" style="1" customWidth="1"/>
    <col min="12900" max="12900" width="3.5703125" style="1" customWidth="1"/>
    <col min="12901" max="12901" width="47.5703125" style="1" customWidth="1"/>
    <col min="12902" max="12902" width="14" style="1" customWidth="1"/>
    <col min="12903" max="12903" width="13.28515625" style="1" customWidth="1"/>
    <col min="12904" max="12904" width="14.42578125" style="1" customWidth="1"/>
    <col min="12905" max="12905" width="10" style="1" customWidth="1"/>
    <col min="12906" max="13154" width="9.140625" style="1"/>
    <col min="13155" max="13155" width="8.42578125" style="1" customWidth="1"/>
    <col min="13156" max="13156" width="3.5703125" style="1" customWidth="1"/>
    <col min="13157" max="13157" width="47.5703125" style="1" customWidth="1"/>
    <col min="13158" max="13158" width="14" style="1" customWidth="1"/>
    <col min="13159" max="13159" width="13.28515625" style="1" customWidth="1"/>
    <col min="13160" max="13160" width="14.42578125" style="1" customWidth="1"/>
    <col min="13161" max="13161" width="10" style="1" customWidth="1"/>
    <col min="13162" max="13410" width="9.140625" style="1"/>
    <col min="13411" max="13411" width="8.42578125" style="1" customWidth="1"/>
    <col min="13412" max="13412" width="3.5703125" style="1" customWidth="1"/>
    <col min="13413" max="13413" width="47.5703125" style="1" customWidth="1"/>
    <col min="13414" max="13414" width="14" style="1" customWidth="1"/>
    <col min="13415" max="13415" width="13.28515625" style="1" customWidth="1"/>
    <col min="13416" max="13416" width="14.42578125" style="1" customWidth="1"/>
    <col min="13417" max="13417" width="10" style="1" customWidth="1"/>
    <col min="13418" max="13666" width="9.140625" style="1"/>
    <col min="13667" max="13667" width="8.42578125" style="1" customWidth="1"/>
    <col min="13668" max="13668" width="3.5703125" style="1" customWidth="1"/>
    <col min="13669" max="13669" width="47.5703125" style="1" customWidth="1"/>
    <col min="13670" max="13670" width="14" style="1" customWidth="1"/>
    <col min="13671" max="13671" width="13.28515625" style="1" customWidth="1"/>
    <col min="13672" max="13672" width="14.42578125" style="1" customWidth="1"/>
    <col min="13673" max="13673" width="10" style="1" customWidth="1"/>
    <col min="13674" max="13922" width="9.140625" style="1"/>
    <col min="13923" max="13923" width="8.42578125" style="1" customWidth="1"/>
    <col min="13924" max="13924" width="3.5703125" style="1" customWidth="1"/>
    <col min="13925" max="13925" width="47.5703125" style="1" customWidth="1"/>
    <col min="13926" max="13926" width="14" style="1" customWidth="1"/>
    <col min="13927" max="13927" width="13.28515625" style="1" customWidth="1"/>
    <col min="13928" max="13928" width="14.42578125" style="1" customWidth="1"/>
    <col min="13929" max="13929" width="10" style="1" customWidth="1"/>
    <col min="13930" max="14178" width="9.140625" style="1"/>
    <col min="14179" max="14179" width="8.42578125" style="1" customWidth="1"/>
    <col min="14180" max="14180" width="3.5703125" style="1" customWidth="1"/>
    <col min="14181" max="14181" width="47.5703125" style="1" customWidth="1"/>
    <col min="14182" max="14182" width="14" style="1" customWidth="1"/>
    <col min="14183" max="14183" width="13.28515625" style="1" customWidth="1"/>
    <col min="14184" max="14184" width="14.42578125" style="1" customWidth="1"/>
    <col min="14185" max="14185" width="10" style="1" customWidth="1"/>
    <col min="14186" max="14434" width="9.140625" style="1"/>
    <col min="14435" max="14435" width="8.42578125" style="1" customWidth="1"/>
    <col min="14436" max="14436" width="3.5703125" style="1" customWidth="1"/>
    <col min="14437" max="14437" width="47.5703125" style="1" customWidth="1"/>
    <col min="14438" max="14438" width="14" style="1" customWidth="1"/>
    <col min="14439" max="14439" width="13.28515625" style="1" customWidth="1"/>
    <col min="14440" max="14440" width="14.42578125" style="1" customWidth="1"/>
    <col min="14441" max="14441" width="10" style="1" customWidth="1"/>
    <col min="14442" max="14690" width="9.140625" style="1"/>
    <col min="14691" max="14691" width="8.42578125" style="1" customWidth="1"/>
    <col min="14692" max="14692" width="3.5703125" style="1" customWidth="1"/>
    <col min="14693" max="14693" width="47.5703125" style="1" customWidth="1"/>
    <col min="14694" max="14694" width="14" style="1" customWidth="1"/>
    <col min="14695" max="14695" width="13.28515625" style="1" customWidth="1"/>
    <col min="14696" max="14696" width="14.42578125" style="1" customWidth="1"/>
    <col min="14697" max="14697" width="10" style="1" customWidth="1"/>
    <col min="14698" max="14946" width="9.140625" style="1"/>
    <col min="14947" max="14947" width="8.42578125" style="1" customWidth="1"/>
    <col min="14948" max="14948" width="3.5703125" style="1" customWidth="1"/>
    <col min="14949" max="14949" width="47.5703125" style="1" customWidth="1"/>
    <col min="14950" max="14950" width="14" style="1" customWidth="1"/>
    <col min="14951" max="14951" width="13.28515625" style="1" customWidth="1"/>
    <col min="14952" max="14952" width="14.42578125" style="1" customWidth="1"/>
    <col min="14953" max="14953" width="10" style="1" customWidth="1"/>
    <col min="14954" max="15202" width="9.140625" style="1"/>
    <col min="15203" max="15203" width="8.42578125" style="1" customWidth="1"/>
    <col min="15204" max="15204" width="3.5703125" style="1" customWidth="1"/>
    <col min="15205" max="15205" width="47.5703125" style="1" customWidth="1"/>
    <col min="15206" max="15206" width="14" style="1" customWidth="1"/>
    <col min="15207" max="15207" width="13.28515625" style="1" customWidth="1"/>
    <col min="15208" max="15208" width="14.42578125" style="1" customWidth="1"/>
    <col min="15209" max="15209" width="10" style="1" customWidth="1"/>
    <col min="15210" max="15458" width="9.140625" style="1"/>
    <col min="15459" max="15459" width="8.42578125" style="1" customWidth="1"/>
    <col min="15460" max="15460" width="3.5703125" style="1" customWidth="1"/>
    <col min="15461" max="15461" width="47.5703125" style="1" customWidth="1"/>
    <col min="15462" max="15462" width="14" style="1" customWidth="1"/>
    <col min="15463" max="15463" width="13.28515625" style="1" customWidth="1"/>
    <col min="15464" max="15464" width="14.42578125" style="1" customWidth="1"/>
    <col min="15465" max="15465" width="10" style="1" customWidth="1"/>
    <col min="15466" max="15714" width="9.140625" style="1"/>
    <col min="15715" max="15715" width="8.42578125" style="1" customWidth="1"/>
    <col min="15716" max="15716" width="3.5703125" style="1" customWidth="1"/>
    <col min="15717" max="15717" width="47.5703125" style="1" customWidth="1"/>
    <col min="15718" max="15718" width="14" style="1" customWidth="1"/>
    <col min="15719" max="15719" width="13.28515625" style="1" customWidth="1"/>
    <col min="15720" max="15720" width="14.42578125" style="1" customWidth="1"/>
    <col min="15721" max="15721" width="10" style="1" customWidth="1"/>
    <col min="15722" max="15970" width="9.140625" style="1"/>
    <col min="15971" max="15971" width="8.42578125" style="1" customWidth="1"/>
    <col min="15972" max="15972" width="3.5703125" style="1" customWidth="1"/>
    <col min="15973" max="15973" width="47.5703125" style="1" customWidth="1"/>
    <col min="15974" max="15974" width="14" style="1" customWidth="1"/>
    <col min="15975" max="15975" width="13.28515625" style="1" customWidth="1"/>
    <col min="15976" max="15976" width="14.42578125" style="1" customWidth="1"/>
    <col min="15977" max="15977" width="10" style="1" customWidth="1"/>
    <col min="15978" max="16384" width="9.140625" style="1"/>
  </cols>
  <sheetData>
    <row r="1" spans="1:10" ht="13.5" thickBot="1" x14ac:dyDescent="0.25">
      <c r="A1" s="77" t="s">
        <v>526</v>
      </c>
    </row>
    <row r="2" spans="1:10" ht="26.25" thickBot="1" x14ac:dyDescent="0.25">
      <c r="A2" s="16" t="s">
        <v>81</v>
      </c>
      <c r="B2" s="2" t="s">
        <v>82</v>
      </c>
      <c r="C2" s="49"/>
      <c r="D2" s="185" t="s">
        <v>527</v>
      </c>
      <c r="E2" s="186" t="s">
        <v>528</v>
      </c>
      <c r="F2" s="187" t="s">
        <v>529</v>
      </c>
      <c r="G2" s="188" t="s">
        <v>530</v>
      </c>
    </row>
    <row r="3" spans="1:10" ht="13.5" thickBot="1" x14ac:dyDescent="0.25">
      <c r="A3" s="189"/>
      <c r="B3" s="190" t="s">
        <v>83</v>
      </c>
      <c r="C3" s="191"/>
      <c r="D3" s="192">
        <f>D4+D7+D98+D131</f>
        <v>11414611</v>
      </c>
      <c r="E3" s="193">
        <f>E4+E7+E98+E131</f>
        <v>853550.38</v>
      </c>
      <c r="F3" s="193">
        <f t="shared" ref="F3:F34" si="0">D3-E3</f>
        <v>10561060.619999999</v>
      </c>
      <c r="G3" s="194">
        <f t="shared" ref="G3:G29" si="1">E3/D3</f>
        <v>7.4777001161055776E-2</v>
      </c>
    </row>
    <row r="4" spans="1:10" ht="13.5" thickBot="1" x14ac:dyDescent="0.25">
      <c r="A4" s="35">
        <v>30</v>
      </c>
      <c r="B4" s="4" t="s">
        <v>84</v>
      </c>
      <c r="C4" s="50"/>
      <c r="D4" s="78">
        <f>SUM(D5:D6)</f>
        <v>6787339</v>
      </c>
      <c r="E4" s="114">
        <f>SUM(E5:E6)</f>
        <v>451804.39</v>
      </c>
      <c r="F4" s="127">
        <f t="shared" si="0"/>
        <v>6335534.6100000003</v>
      </c>
      <c r="G4" s="128">
        <f t="shared" si="1"/>
        <v>6.6565761633535614E-2</v>
      </c>
    </row>
    <row r="5" spans="1:10" x14ac:dyDescent="0.2">
      <c r="A5" s="36">
        <v>3000</v>
      </c>
      <c r="B5" s="5"/>
      <c r="C5" s="51" t="s">
        <v>11</v>
      </c>
      <c r="D5" s="88">
        <v>6270000</v>
      </c>
      <c r="E5" s="115">
        <v>450957.87</v>
      </c>
      <c r="F5" s="120">
        <f t="shared" si="0"/>
        <v>5819042.1299999999</v>
      </c>
      <c r="G5" s="122">
        <f t="shared" si="1"/>
        <v>7.1923105263157899E-2</v>
      </c>
    </row>
    <row r="6" spans="1:10" ht="13.5" thickBot="1" x14ac:dyDescent="0.25">
      <c r="A6" s="37">
        <v>3030</v>
      </c>
      <c r="B6" s="6"/>
      <c r="C6" s="51" t="s">
        <v>12</v>
      </c>
      <c r="D6" s="95">
        <v>517339</v>
      </c>
      <c r="E6" s="115">
        <v>846.52</v>
      </c>
      <c r="F6" s="121">
        <f t="shared" si="0"/>
        <v>516492.48</v>
      </c>
      <c r="G6" s="123">
        <f t="shared" si="1"/>
        <v>1.6362965096387474E-3</v>
      </c>
    </row>
    <row r="7" spans="1:10" ht="13.5" thickBot="1" x14ac:dyDescent="0.25">
      <c r="A7" s="35">
        <v>32</v>
      </c>
      <c r="B7" s="3" t="s">
        <v>85</v>
      </c>
      <c r="C7" s="50"/>
      <c r="D7" s="78">
        <f>SUM(D8+D10+D83)</f>
        <v>700679</v>
      </c>
      <c r="E7" s="114">
        <f>SUM(E8+E10+E83)</f>
        <v>57141.990000000005</v>
      </c>
      <c r="F7" s="129">
        <f t="shared" si="0"/>
        <v>643537.01</v>
      </c>
      <c r="G7" s="128">
        <f t="shared" si="1"/>
        <v>8.1552308546424257E-2</v>
      </c>
    </row>
    <row r="8" spans="1:10" s="9" customFormat="1" x14ac:dyDescent="0.2">
      <c r="A8" s="39">
        <v>320</v>
      </c>
      <c r="B8" s="10"/>
      <c r="C8" s="52" t="s">
        <v>131</v>
      </c>
      <c r="D8" s="79">
        <f>SUM(D9:D9)</f>
        <v>12500</v>
      </c>
      <c r="E8" s="125">
        <f>SUM(E9:E9)</f>
        <v>755</v>
      </c>
      <c r="F8" s="130">
        <f t="shared" si="0"/>
        <v>11745</v>
      </c>
      <c r="G8" s="131">
        <f t="shared" si="1"/>
        <v>6.0400000000000002E-2</v>
      </c>
    </row>
    <row r="9" spans="1:10" ht="25.5" x14ac:dyDescent="0.2">
      <c r="A9" s="40">
        <v>320</v>
      </c>
      <c r="B9" s="10"/>
      <c r="C9" s="61" t="s">
        <v>441</v>
      </c>
      <c r="D9" s="88">
        <v>12500</v>
      </c>
      <c r="E9" s="115">
        <v>755</v>
      </c>
      <c r="F9" s="119">
        <f t="shared" si="0"/>
        <v>11745</v>
      </c>
      <c r="G9" s="123">
        <f t="shared" si="1"/>
        <v>6.0400000000000002E-2</v>
      </c>
    </row>
    <row r="10" spans="1:10" s="9" customFormat="1" x14ac:dyDescent="0.2">
      <c r="A10" s="39">
        <v>322</v>
      </c>
      <c r="B10" s="10"/>
      <c r="C10" s="52" t="s">
        <v>132</v>
      </c>
      <c r="D10" s="80">
        <f>SUM(D11+D54+D71+D74+D76+D79+D81)</f>
        <v>645590</v>
      </c>
      <c r="E10" s="126">
        <f>SUM(E11+E54+E71+E74+E76+E79+E81)</f>
        <v>51827.810000000005</v>
      </c>
      <c r="F10" s="130">
        <f t="shared" si="0"/>
        <v>593762.18999999994</v>
      </c>
      <c r="G10" s="131">
        <f t="shared" si="1"/>
        <v>8.0279759599745981E-2</v>
      </c>
    </row>
    <row r="11" spans="1:10" s="9" customFormat="1" x14ac:dyDescent="0.2">
      <c r="A11" s="39">
        <v>3220</v>
      </c>
      <c r="B11" s="10"/>
      <c r="C11" s="53" t="s">
        <v>32</v>
      </c>
      <c r="D11" s="80">
        <f>SUM(D12+D15+D18+D22+D25+D31+D37+D41+D43+D47+D49+D51)</f>
        <v>389120</v>
      </c>
      <c r="E11" s="126">
        <f>SUM(E12+E15+E18+E22+E25+E31+E37+E41+E43+E47+E49+E51)</f>
        <v>38803.83</v>
      </c>
      <c r="F11" s="130">
        <f t="shared" si="0"/>
        <v>350316.17</v>
      </c>
      <c r="G11" s="131">
        <f t="shared" si="1"/>
        <v>9.9722013774671062E-2</v>
      </c>
      <c r="J11" s="116"/>
    </row>
    <row r="12" spans="1:10" s="12" customFormat="1" ht="13.5" x14ac:dyDescent="0.25">
      <c r="A12" s="39">
        <v>3220</v>
      </c>
      <c r="B12" s="18"/>
      <c r="C12" s="23" t="s">
        <v>73</v>
      </c>
      <c r="D12" s="80">
        <f>SUM(D13:D14)</f>
        <v>51760</v>
      </c>
      <c r="E12" s="126">
        <f>SUM(E13:E14)</f>
        <v>5568.78</v>
      </c>
      <c r="F12" s="130">
        <f t="shared" si="0"/>
        <v>46191.22</v>
      </c>
      <c r="G12" s="131">
        <f t="shared" si="1"/>
        <v>0.10758848531684698</v>
      </c>
    </row>
    <row r="13" spans="1:10" x14ac:dyDescent="0.2">
      <c r="A13" s="40">
        <v>3220</v>
      </c>
      <c r="B13" s="6"/>
      <c r="C13" s="21" t="s">
        <v>150</v>
      </c>
      <c r="D13" s="88">
        <v>34760</v>
      </c>
      <c r="E13" s="115">
        <v>3863.16</v>
      </c>
      <c r="F13" s="119">
        <f t="shared" si="0"/>
        <v>30896.84</v>
      </c>
      <c r="G13" s="123">
        <f t="shared" si="1"/>
        <v>0.11113808975834293</v>
      </c>
    </row>
    <row r="14" spans="1:10" x14ac:dyDescent="0.2">
      <c r="A14" s="40">
        <v>3220</v>
      </c>
      <c r="B14" s="6"/>
      <c r="C14" s="21" t="s">
        <v>151</v>
      </c>
      <c r="D14" s="88">
        <v>17000</v>
      </c>
      <c r="E14" s="115">
        <v>1705.62</v>
      </c>
      <c r="F14" s="119">
        <f t="shared" si="0"/>
        <v>15294.380000000001</v>
      </c>
      <c r="G14" s="123">
        <f t="shared" si="1"/>
        <v>0.10033058823529412</v>
      </c>
      <c r="I14" s="113"/>
      <c r="J14" s="113"/>
    </row>
    <row r="15" spans="1:10" ht="13.5" x14ac:dyDescent="0.25">
      <c r="A15" s="39">
        <v>3220</v>
      </c>
      <c r="B15" s="18"/>
      <c r="C15" s="53" t="s">
        <v>270</v>
      </c>
      <c r="D15" s="80">
        <f>SUM(D16:D17)</f>
        <v>50000</v>
      </c>
      <c r="E15" s="126">
        <f>SUM(E16:E17)</f>
        <v>5612.56</v>
      </c>
      <c r="F15" s="130">
        <f t="shared" si="0"/>
        <v>44387.44</v>
      </c>
      <c r="G15" s="131">
        <f t="shared" si="1"/>
        <v>0.11225120000000001</v>
      </c>
    </row>
    <row r="16" spans="1:10" x14ac:dyDescent="0.2">
      <c r="A16" s="40">
        <v>3220</v>
      </c>
      <c r="B16" s="6"/>
      <c r="C16" s="54" t="s">
        <v>150</v>
      </c>
      <c r="D16" s="88">
        <v>32000</v>
      </c>
      <c r="E16" s="115">
        <v>3474.8</v>
      </c>
      <c r="F16" s="119">
        <f t="shared" si="0"/>
        <v>28525.200000000001</v>
      </c>
      <c r="G16" s="123">
        <f t="shared" si="1"/>
        <v>0.1085875</v>
      </c>
    </row>
    <row r="17" spans="1:7" x14ac:dyDescent="0.2">
      <c r="A17" s="40">
        <v>3220</v>
      </c>
      <c r="B17" s="6"/>
      <c r="C17" s="54" t="s">
        <v>151</v>
      </c>
      <c r="D17" s="88">
        <v>18000</v>
      </c>
      <c r="E17" s="115">
        <v>2137.7600000000002</v>
      </c>
      <c r="F17" s="119">
        <f t="shared" si="0"/>
        <v>15862.24</v>
      </c>
      <c r="G17" s="123">
        <f t="shared" si="1"/>
        <v>0.11876444444444445</v>
      </c>
    </row>
    <row r="18" spans="1:7" ht="13.5" x14ac:dyDescent="0.25">
      <c r="A18" s="39">
        <v>3220</v>
      </c>
      <c r="B18" s="18"/>
      <c r="C18" s="53" t="s">
        <v>146</v>
      </c>
      <c r="D18" s="80">
        <f>SUM(D19:D21)</f>
        <v>11009</v>
      </c>
      <c r="E18" s="126">
        <f>SUM(E19:E21)</f>
        <v>1273.9799999999998</v>
      </c>
      <c r="F18" s="130">
        <f t="shared" si="0"/>
        <v>9735.02</v>
      </c>
      <c r="G18" s="131">
        <f t="shared" si="1"/>
        <v>0.11572168225996909</v>
      </c>
    </row>
    <row r="19" spans="1:7" x14ac:dyDescent="0.2">
      <c r="A19" s="40">
        <v>3220</v>
      </c>
      <c r="B19" s="6"/>
      <c r="C19" s="54" t="s">
        <v>150</v>
      </c>
      <c r="D19" s="88">
        <v>7726</v>
      </c>
      <c r="E19" s="115">
        <v>878.92</v>
      </c>
      <c r="F19" s="119">
        <f t="shared" si="0"/>
        <v>6847.08</v>
      </c>
      <c r="G19" s="123">
        <f t="shared" si="1"/>
        <v>0.11376132539477089</v>
      </c>
    </row>
    <row r="20" spans="1:7" x14ac:dyDescent="0.2">
      <c r="A20" s="40">
        <v>3220</v>
      </c>
      <c r="B20" s="6"/>
      <c r="C20" s="54" t="s">
        <v>151</v>
      </c>
      <c r="D20" s="88">
        <v>3033</v>
      </c>
      <c r="E20" s="115">
        <v>362.7</v>
      </c>
      <c r="F20" s="119">
        <f t="shared" si="0"/>
        <v>2670.3</v>
      </c>
      <c r="G20" s="123">
        <f t="shared" si="1"/>
        <v>0.11958456973293768</v>
      </c>
    </row>
    <row r="21" spans="1:7" x14ac:dyDescent="0.2">
      <c r="A21" s="40">
        <v>3220</v>
      </c>
      <c r="B21" s="6"/>
      <c r="C21" s="54" t="s">
        <v>203</v>
      </c>
      <c r="D21" s="88">
        <v>250</v>
      </c>
      <c r="E21" s="115">
        <v>32.36</v>
      </c>
      <c r="F21" s="119">
        <f t="shared" si="0"/>
        <v>217.64</v>
      </c>
      <c r="G21" s="123">
        <f t="shared" si="1"/>
        <v>0.12944</v>
      </c>
    </row>
    <row r="22" spans="1:7" ht="13.5" x14ac:dyDescent="0.25">
      <c r="A22" s="39">
        <v>3220</v>
      </c>
      <c r="B22" s="18"/>
      <c r="C22" s="53" t="s">
        <v>268</v>
      </c>
      <c r="D22" s="80">
        <f>SUM(D23:D24)</f>
        <v>10518</v>
      </c>
      <c r="E22" s="126">
        <f>SUM(E23:E24)</f>
        <v>1205.26</v>
      </c>
      <c r="F22" s="130">
        <f t="shared" si="0"/>
        <v>9312.74</v>
      </c>
      <c r="G22" s="131">
        <f t="shared" si="1"/>
        <v>0.11459022627876023</v>
      </c>
    </row>
    <row r="23" spans="1:7" x14ac:dyDescent="0.2">
      <c r="A23" s="40">
        <v>3220</v>
      </c>
      <c r="B23" s="6"/>
      <c r="C23" s="54" t="s">
        <v>150</v>
      </c>
      <c r="D23" s="88">
        <v>5518</v>
      </c>
      <c r="E23" s="115">
        <v>694.96</v>
      </c>
      <c r="F23" s="119">
        <f t="shared" si="0"/>
        <v>4823.04</v>
      </c>
      <c r="G23" s="123">
        <f t="shared" si="1"/>
        <v>0.12594418267488222</v>
      </c>
    </row>
    <row r="24" spans="1:7" x14ac:dyDescent="0.2">
      <c r="A24" s="40">
        <v>3220</v>
      </c>
      <c r="B24" s="6"/>
      <c r="C24" s="54" t="s">
        <v>151</v>
      </c>
      <c r="D24" s="88">
        <v>5000</v>
      </c>
      <c r="E24" s="115">
        <v>510.3</v>
      </c>
      <c r="F24" s="119">
        <f t="shared" si="0"/>
        <v>4489.7</v>
      </c>
      <c r="G24" s="123">
        <f t="shared" si="1"/>
        <v>0.10206</v>
      </c>
    </row>
    <row r="25" spans="1:7" ht="13.5" x14ac:dyDescent="0.25">
      <c r="A25" s="39">
        <v>3220</v>
      </c>
      <c r="B25" s="18"/>
      <c r="C25" s="53" t="s">
        <v>266</v>
      </c>
      <c r="D25" s="80">
        <f>SUM(D26:D30)</f>
        <v>11150</v>
      </c>
      <c r="E25" s="126">
        <f>SUM(E26:E30)</f>
        <v>1050.5899999999999</v>
      </c>
      <c r="F25" s="130">
        <f t="shared" si="0"/>
        <v>10099.41</v>
      </c>
      <c r="G25" s="131">
        <f t="shared" si="1"/>
        <v>9.422331838565022E-2</v>
      </c>
    </row>
    <row r="26" spans="1:7" x14ac:dyDescent="0.2">
      <c r="A26" s="40">
        <v>3220</v>
      </c>
      <c r="B26" s="6"/>
      <c r="C26" s="54" t="s">
        <v>150</v>
      </c>
      <c r="D26" s="88">
        <v>4650</v>
      </c>
      <c r="E26" s="115">
        <v>470.12</v>
      </c>
      <c r="F26" s="119">
        <f t="shared" si="0"/>
        <v>4179.88</v>
      </c>
      <c r="G26" s="123">
        <f t="shared" si="1"/>
        <v>0.1011010752688172</v>
      </c>
    </row>
    <row r="27" spans="1:7" x14ac:dyDescent="0.2">
      <c r="A27" s="40">
        <v>3220</v>
      </c>
      <c r="B27" s="6"/>
      <c r="C27" s="54" t="s">
        <v>151</v>
      </c>
      <c r="D27" s="88">
        <v>3500</v>
      </c>
      <c r="E27" s="115">
        <v>316.83</v>
      </c>
      <c r="F27" s="119">
        <f t="shared" si="0"/>
        <v>3183.17</v>
      </c>
      <c r="G27" s="123">
        <f t="shared" si="1"/>
        <v>9.0522857142857141E-2</v>
      </c>
    </row>
    <row r="28" spans="1:7" x14ac:dyDescent="0.2">
      <c r="A28" s="40">
        <v>3220</v>
      </c>
      <c r="B28" s="6"/>
      <c r="C28" s="54" t="s">
        <v>265</v>
      </c>
      <c r="D28" s="88">
        <v>2000</v>
      </c>
      <c r="E28" s="115">
        <v>202.78</v>
      </c>
      <c r="F28" s="119">
        <f t="shared" si="0"/>
        <v>1797.22</v>
      </c>
      <c r="G28" s="123">
        <f t="shared" si="1"/>
        <v>0.10138999999999999</v>
      </c>
    </row>
    <row r="29" spans="1:7" x14ac:dyDescent="0.2">
      <c r="A29" s="40">
        <v>3220</v>
      </c>
      <c r="B29" s="6"/>
      <c r="C29" s="54" t="s">
        <v>419</v>
      </c>
      <c r="D29" s="88">
        <v>1000</v>
      </c>
      <c r="E29" s="115">
        <v>44</v>
      </c>
      <c r="F29" s="119">
        <f t="shared" si="0"/>
        <v>956</v>
      </c>
      <c r="G29" s="123">
        <f t="shared" si="1"/>
        <v>4.3999999999999997E-2</v>
      </c>
    </row>
    <row r="30" spans="1:7" x14ac:dyDescent="0.2">
      <c r="A30" s="40">
        <v>3220</v>
      </c>
      <c r="B30" s="6"/>
      <c r="C30" s="54" t="s">
        <v>203</v>
      </c>
      <c r="D30" s="88">
        <v>0</v>
      </c>
      <c r="E30" s="115">
        <v>16.86</v>
      </c>
      <c r="F30" s="119">
        <f t="shared" si="0"/>
        <v>-16.86</v>
      </c>
      <c r="G30" s="123"/>
    </row>
    <row r="31" spans="1:7" ht="13.5" x14ac:dyDescent="0.25">
      <c r="A31" s="39">
        <v>3220</v>
      </c>
      <c r="B31" s="18"/>
      <c r="C31" s="53" t="s">
        <v>74</v>
      </c>
      <c r="D31" s="80">
        <f>SUM(D32:D36)</f>
        <v>15325</v>
      </c>
      <c r="E31" s="126">
        <f>SUM(E32:E36)</f>
        <v>1724.6</v>
      </c>
      <c r="F31" s="130">
        <f t="shared" si="0"/>
        <v>13600.4</v>
      </c>
      <c r="G31" s="131">
        <f>E31/D31</f>
        <v>0.11253507340946166</v>
      </c>
    </row>
    <row r="32" spans="1:7" x14ac:dyDescent="0.2">
      <c r="A32" s="40">
        <v>3220</v>
      </c>
      <c r="B32" s="6"/>
      <c r="C32" s="54" t="s">
        <v>150</v>
      </c>
      <c r="D32" s="88">
        <v>8462</v>
      </c>
      <c r="E32" s="115">
        <v>940.24</v>
      </c>
      <c r="F32" s="119">
        <f t="shared" si="0"/>
        <v>7521.76</v>
      </c>
      <c r="G32" s="123">
        <f>E32/D32</f>
        <v>0.11111321200661782</v>
      </c>
    </row>
    <row r="33" spans="1:7" x14ac:dyDescent="0.2">
      <c r="A33" s="40">
        <v>3220</v>
      </c>
      <c r="B33" s="6"/>
      <c r="C33" s="54" t="s">
        <v>151</v>
      </c>
      <c r="D33" s="88">
        <v>5800</v>
      </c>
      <c r="E33" s="115">
        <v>592.5</v>
      </c>
      <c r="F33" s="119">
        <f t="shared" si="0"/>
        <v>5207.5</v>
      </c>
      <c r="G33" s="123">
        <f>E33/D33</f>
        <v>0.1021551724137931</v>
      </c>
    </row>
    <row r="34" spans="1:7" x14ac:dyDescent="0.2">
      <c r="A34" s="40">
        <v>3220</v>
      </c>
      <c r="B34" s="6"/>
      <c r="C34" s="54" t="s">
        <v>417</v>
      </c>
      <c r="D34" s="88">
        <v>963</v>
      </c>
      <c r="E34" s="115">
        <v>0</v>
      </c>
      <c r="F34" s="119">
        <f t="shared" si="0"/>
        <v>963</v>
      </c>
      <c r="G34" s="123">
        <f>E34/D34</f>
        <v>0</v>
      </c>
    </row>
    <row r="35" spans="1:7" x14ac:dyDescent="0.2">
      <c r="A35" s="40">
        <v>3220</v>
      </c>
      <c r="B35" s="6"/>
      <c r="C35" s="54" t="s">
        <v>70</v>
      </c>
      <c r="D35" s="88">
        <v>100</v>
      </c>
      <c r="E35" s="115">
        <v>0</v>
      </c>
      <c r="F35" s="119">
        <f t="shared" ref="F35:F66" si="2">D35-E35</f>
        <v>100</v>
      </c>
      <c r="G35" s="123">
        <f>E35/D35</f>
        <v>0</v>
      </c>
    </row>
    <row r="36" spans="1:7" x14ac:dyDescent="0.2">
      <c r="A36" s="40">
        <v>3220</v>
      </c>
      <c r="B36" s="6"/>
      <c r="C36" s="54" t="s">
        <v>203</v>
      </c>
      <c r="D36" s="88">
        <v>0</v>
      </c>
      <c r="E36" s="115">
        <v>191.86</v>
      </c>
      <c r="F36" s="119">
        <f t="shared" si="2"/>
        <v>-191.86</v>
      </c>
      <c r="G36" s="123"/>
    </row>
    <row r="37" spans="1:7" ht="13.5" x14ac:dyDescent="0.25">
      <c r="A37" s="39">
        <v>3220</v>
      </c>
      <c r="B37" s="18"/>
      <c r="C37" s="53" t="s">
        <v>31</v>
      </c>
      <c r="D37" s="80">
        <f>SUM(D38:D40)</f>
        <v>11758</v>
      </c>
      <c r="E37" s="126">
        <f>SUM(E38:E40)</f>
        <v>1125.24</v>
      </c>
      <c r="F37" s="130">
        <f t="shared" si="2"/>
        <v>10632.76</v>
      </c>
      <c r="G37" s="131">
        <f t="shared" ref="G37:G45" si="3">E37/D37</f>
        <v>9.5699948970913426E-2</v>
      </c>
    </row>
    <row r="38" spans="1:7" x14ac:dyDescent="0.2">
      <c r="A38" s="40">
        <v>3220</v>
      </c>
      <c r="B38" s="6"/>
      <c r="C38" s="54" t="s">
        <v>150</v>
      </c>
      <c r="D38" s="88">
        <v>7358</v>
      </c>
      <c r="E38" s="115">
        <v>776.72</v>
      </c>
      <c r="F38" s="119">
        <f t="shared" si="2"/>
        <v>6581.28</v>
      </c>
      <c r="G38" s="123">
        <f t="shared" si="3"/>
        <v>0.10556129382984507</v>
      </c>
    </row>
    <row r="39" spans="1:7" x14ac:dyDescent="0.2">
      <c r="A39" s="40">
        <v>3220</v>
      </c>
      <c r="B39" s="6"/>
      <c r="C39" s="54" t="s">
        <v>151</v>
      </c>
      <c r="D39" s="88">
        <v>3400</v>
      </c>
      <c r="E39" s="115">
        <v>348.52</v>
      </c>
      <c r="F39" s="119">
        <f t="shared" si="2"/>
        <v>3051.48</v>
      </c>
      <c r="G39" s="123">
        <f t="shared" si="3"/>
        <v>0.10250588235294117</v>
      </c>
    </row>
    <row r="40" spans="1:7" x14ac:dyDescent="0.2">
      <c r="A40" s="40">
        <v>3220</v>
      </c>
      <c r="B40" s="6"/>
      <c r="C40" s="54" t="s">
        <v>29</v>
      </c>
      <c r="D40" s="88">
        <v>1000</v>
      </c>
      <c r="E40" s="115">
        <v>0</v>
      </c>
      <c r="F40" s="119">
        <f t="shared" si="2"/>
        <v>1000</v>
      </c>
      <c r="G40" s="123">
        <f t="shared" si="3"/>
        <v>0</v>
      </c>
    </row>
    <row r="41" spans="1:7" ht="13.5" x14ac:dyDescent="0.25">
      <c r="A41" s="39">
        <v>3220</v>
      </c>
      <c r="B41" s="18"/>
      <c r="C41" s="53" t="s">
        <v>267</v>
      </c>
      <c r="D41" s="80">
        <f>SUM(D42:D42)</f>
        <v>2000</v>
      </c>
      <c r="E41" s="126">
        <f>SUM(E42:E42)</f>
        <v>0</v>
      </c>
      <c r="F41" s="130">
        <f t="shared" si="2"/>
        <v>2000</v>
      </c>
      <c r="G41" s="131">
        <f t="shared" si="3"/>
        <v>0</v>
      </c>
    </row>
    <row r="42" spans="1:7" x14ac:dyDescent="0.2">
      <c r="A42" s="40">
        <v>3220</v>
      </c>
      <c r="B42" s="6"/>
      <c r="C42" s="54" t="s">
        <v>29</v>
      </c>
      <c r="D42" s="88">
        <v>2000</v>
      </c>
      <c r="E42" s="115">
        <v>0</v>
      </c>
      <c r="F42" s="119">
        <f t="shared" si="2"/>
        <v>2000</v>
      </c>
      <c r="G42" s="123">
        <f t="shared" si="3"/>
        <v>0</v>
      </c>
    </row>
    <row r="43" spans="1:7" ht="13.5" x14ac:dyDescent="0.25">
      <c r="A43" s="39">
        <v>3220</v>
      </c>
      <c r="B43" s="18"/>
      <c r="C43" s="53" t="s">
        <v>30</v>
      </c>
      <c r="D43" s="80">
        <f>SUM(D44:D46)</f>
        <v>14000</v>
      </c>
      <c r="E43" s="126">
        <f>SUM(E44:E46)</f>
        <v>1319.18</v>
      </c>
      <c r="F43" s="130">
        <f t="shared" si="2"/>
        <v>12680.82</v>
      </c>
      <c r="G43" s="131">
        <f t="shared" si="3"/>
        <v>9.4227142857142857E-2</v>
      </c>
    </row>
    <row r="44" spans="1:7" x14ac:dyDescent="0.2">
      <c r="A44" s="40">
        <v>3220</v>
      </c>
      <c r="B44" s="6"/>
      <c r="C44" s="54" t="s">
        <v>29</v>
      </c>
      <c r="D44" s="88">
        <v>2000</v>
      </c>
      <c r="E44" s="115">
        <v>55</v>
      </c>
      <c r="F44" s="119">
        <f t="shared" si="2"/>
        <v>1945</v>
      </c>
      <c r="G44" s="123">
        <f t="shared" si="3"/>
        <v>2.75E-2</v>
      </c>
    </row>
    <row r="45" spans="1:7" x14ac:dyDescent="0.2">
      <c r="A45" s="40">
        <v>3220</v>
      </c>
      <c r="B45" s="6"/>
      <c r="C45" s="54" t="s">
        <v>152</v>
      </c>
      <c r="D45" s="88">
        <v>12000</v>
      </c>
      <c r="E45" s="115">
        <v>1065.18</v>
      </c>
      <c r="F45" s="119">
        <f t="shared" si="2"/>
        <v>10934.82</v>
      </c>
      <c r="G45" s="123">
        <f t="shared" si="3"/>
        <v>8.8765000000000011E-2</v>
      </c>
    </row>
    <row r="46" spans="1:7" x14ac:dyDescent="0.2">
      <c r="A46" s="40">
        <v>3220</v>
      </c>
      <c r="B46" s="6"/>
      <c r="C46" s="54" t="s">
        <v>203</v>
      </c>
      <c r="D46" s="88">
        <v>0</v>
      </c>
      <c r="E46" s="115">
        <v>199</v>
      </c>
      <c r="F46" s="119">
        <f t="shared" si="2"/>
        <v>-199</v>
      </c>
      <c r="G46" s="123"/>
    </row>
    <row r="47" spans="1:7" s="9" customFormat="1" x14ac:dyDescent="0.2">
      <c r="A47" s="39">
        <v>3220</v>
      </c>
      <c r="B47" s="10"/>
      <c r="C47" s="53" t="s">
        <v>235</v>
      </c>
      <c r="D47" s="80">
        <f>SUM(D48)</f>
        <v>45200</v>
      </c>
      <c r="E47" s="126">
        <f>SUM(E48)</f>
        <v>5166.1400000000003</v>
      </c>
      <c r="F47" s="130">
        <f t="shared" si="2"/>
        <v>40033.86</v>
      </c>
      <c r="G47" s="131">
        <f t="shared" ref="G47:G85" si="4">E47/D47</f>
        <v>0.11429513274336284</v>
      </c>
    </row>
    <row r="48" spans="1:7" x14ac:dyDescent="0.2">
      <c r="A48" s="40">
        <v>3220</v>
      </c>
      <c r="B48" s="6"/>
      <c r="C48" s="54" t="s">
        <v>246</v>
      </c>
      <c r="D48" s="88">
        <v>45200</v>
      </c>
      <c r="E48" s="115">
        <v>5166.1400000000003</v>
      </c>
      <c r="F48" s="119">
        <f t="shared" si="2"/>
        <v>40033.86</v>
      </c>
      <c r="G48" s="123">
        <f t="shared" si="4"/>
        <v>0.11429513274336284</v>
      </c>
    </row>
    <row r="49" spans="1:7" ht="13.5" x14ac:dyDescent="0.25">
      <c r="A49" s="39">
        <v>3220</v>
      </c>
      <c r="B49" s="18"/>
      <c r="C49" s="53" t="s">
        <v>269</v>
      </c>
      <c r="D49" s="80">
        <f>SUM(D50)</f>
        <v>16800</v>
      </c>
      <c r="E49" s="126">
        <f>SUM(E50)</f>
        <v>2080</v>
      </c>
      <c r="F49" s="130">
        <f t="shared" si="2"/>
        <v>14720</v>
      </c>
      <c r="G49" s="131">
        <f t="shared" si="4"/>
        <v>0.12380952380952381</v>
      </c>
    </row>
    <row r="50" spans="1:7" x14ac:dyDescent="0.2">
      <c r="A50" s="40">
        <v>3220</v>
      </c>
      <c r="B50" s="6"/>
      <c r="C50" s="54" t="s">
        <v>150</v>
      </c>
      <c r="D50" s="88">
        <v>16800</v>
      </c>
      <c r="E50" s="115">
        <v>2080</v>
      </c>
      <c r="F50" s="119">
        <f t="shared" si="2"/>
        <v>14720</v>
      </c>
      <c r="G50" s="123">
        <f t="shared" si="4"/>
        <v>0.12380952380952381</v>
      </c>
    </row>
    <row r="51" spans="1:7" ht="13.5" x14ac:dyDescent="0.25">
      <c r="A51" s="39">
        <v>3220</v>
      </c>
      <c r="B51" s="18"/>
      <c r="C51" s="53" t="s">
        <v>38</v>
      </c>
      <c r="D51" s="80">
        <f>SUM(D52:D53)</f>
        <v>149600</v>
      </c>
      <c r="E51" s="126">
        <f>SUM(E52:E53)</f>
        <v>12677.5</v>
      </c>
      <c r="F51" s="130">
        <f t="shared" si="2"/>
        <v>136922.5</v>
      </c>
      <c r="G51" s="131">
        <f t="shared" si="4"/>
        <v>8.4742647058823534E-2</v>
      </c>
    </row>
    <row r="52" spans="1:7" x14ac:dyDescent="0.2">
      <c r="A52" s="40">
        <v>3220</v>
      </c>
      <c r="B52" s="65"/>
      <c r="C52" s="54" t="s">
        <v>247</v>
      </c>
      <c r="D52" s="88">
        <v>87600</v>
      </c>
      <c r="E52" s="115">
        <v>7507.5</v>
      </c>
      <c r="F52" s="119">
        <f t="shared" si="2"/>
        <v>80092.5</v>
      </c>
      <c r="G52" s="123">
        <f t="shared" si="4"/>
        <v>8.5702054794520546E-2</v>
      </c>
    </row>
    <row r="53" spans="1:7" x14ac:dyDescent="0.2">
      <c r="A53" s="40">
        <v>3220</v>
      </c>
      <c r="B53" s="65"/>
      <c r="C53" s="54" t="s">
        <v>248</v>
      </c>
      <c r="D53" s="88">
        <v>62000</v>
      </c>
      <c r="E53" s="115">
        <v>5170</v>
      </c>
      <c r="F53" s="119">
        <f t="shared" si="2"/>
        <v>56830</v>
      </c>
      <c r="G53" s="123">
        <f t="shared" si="4"/>
        <v>8.338709677419355E-2</v>
      </c>
    </row>
    <row r="54" spans="1:7" s="9" customFormat="1" ht="25.5" x14ac:dyDescent="0.2">
      <c r="A54" s="39">
        <v>3221</v>
      </c>
      <c r="B54" s="10"/>
      <c r="C54" s="53" t="s">
        <v>33</v>
      </c>
      <c r="D54" s="80">
        <f>SUM(D55:D70)</f>
        <v>127270</v>
      </c>
      <c r="E54" s="126">
        <f>SUM(E55:E70)</f>
        <v>5947.1100000000006</v>
      </c>
      <c r="F54" s="130">
        <f t="shared" si="2"/>
        <v>121322.89</v>
      </c>
      <c r="G54" s="131">
        <f t="shared" si="4"/>
        <v>4.6728294177732388E-2</v>
      </c>
    </row>
    <row r="55" spans="1:7" x14ac:dyDescent="0.2">
      <c r="A55" s="40">
        <v>3221</v>
      </c>
      <c r="B55" s="6"/>
      <c r="C55" s="54" t="s">
        <v>75</v>
      </c>
      <c r="D55" s="88">
        <v>1420</v>
      </c>
      <c r="E55" s="115">
        <v>85.79</v>
      </c>
      <c r="F55" s="119">
        <f t="shared" si="2"/>
        <v>1334.21</v>
      </c>
      <c r="G55" s="123">
        <f t="shared" si="4"/>
        <v>6.0415492957746481E-2</v>
      </c>
    </row>
    <row r="56" spans="1:7" x14ac:dyDescent="0.2">
      <c r="A56" s="40">
        <v>3221</v>
      </c>
      <c r="B56" s="6"/>
      <c r="C56" s="54" t="s">
        <v>181</v>
      </c>
      <c r="D56" s="88">
        <v>28000</v>
      </c>
      <c r="E56" s="115">
        <v>580.08000000000004</v>
      </c>
      <c r="F56" s="119">
        <f t="shared" si="2"/>
        <v>27419.919999999998</v>
      </c>
      <c r="G56" s="123">
        <f t="shared" si="4"/>
        <v>2.0717142857142858E-2</v>
      </c>
    </row>
    <row r="57" spans="1:7" x14ac:dyDescent="0.2">
      <c r="A57" s="40">
        <v>3221</v>
      </c>
      <c r="B57" s="6"/>
      <c r="C57" s="54" t="s">
        <v>9</v>
      </c>
      <c r="D57" s="88">
        <v>1700</v>
      </c>
      <c r="E57" s="115">
        <v>70</v>
      </c>
      <c r="F57" s="119">
        <f t="shared" si="2"/>
        <v>1630</v>
      </c>
      <c r="G57" s="123">
        <f t="shared" si="4"/>
        <v>4.1176470588235294E-2</v>
      </c>
    </row>
    <row r="58" spans="1:7" x14ac:dyDescent="0.2">
      <c r="A58" s="40">
        <v>3221</v>
      </c>
      <c r="B58" s="6"/>
      <c r="C58" s="54" t="s">
        <v>225</v>
      </c>
      <c r="D58" s="88">
        <v>200</v>
      </c>
      <c r="E58" s="115">
        <v>80</v>
      </c>
      <c r="F58" s="119">
        <f t="shared" si="2"/>
        <v>120</v>
      </c>
      <c r="G58" s="123">
        <f t="shared" si="4"/>
        <v>0.4</v>
      </c>
    </row>
    <row r="59" spans="1:7" x14ac:dyDescent="0.2">
      <c r="A59" s="40">
        <v>3221</v>
      </c>
      <c r="B59" s="6"/>
      <c r="C59" s="54" t="s">
        <v>10</v>
      </c>
      <c r="D59" s="88">
        <v>2550</v>
      </c>
      <c r="E59" s="115">
        <v>450</v>
      </c>
      <c r="F59" s="119">
        <f t="shared" si="2"/>
        <v>2100</v>
      </c>
      <c r="G59" s="123">
        <f t="shared" si="4"/>
        <v>0.17647058823529413</v>
      </c>
    </row>
    <row r="60" spans="1:7" x14ac:dyDescent="0.2">
      <c r="A60" s="40">
        <v>3221</v>
      </c>
      <c r="B60" s="6"/>
      <c r="C60" s="54" t="s">
        <v>271</v>
      </c>
      <c r="D60" s="88">
        <v>500</v>
      </c>
      <c r="E60" s="115">
        <v>15.44</v>
      </c>
      <c r="F60" s="119">
        <f t="shared" si="2"/>
        <v>484.56</v>
      </c>
      <c r="G60" s="123">
        <f t="shared" si="4"/>
        <v>3.0879999999999998E-2</v>
      </c>
    </row>
    <row r="61" spans="1:7" x14ac:dyDescent="0.2">
      <c r="A61" s="40">
        <v>3221</v>
      </c>
      <c r="B61" s="6"/>
      <c r="C61" s="54" t="s">
        <v>272</v>
      </c>
      <c r="D61" s="88">
        <v>1700</v>
      </c>
      <c r="E61" s="115">
        <v>0</v>
      </c>
      <c r="F61" s="119">
        <f t="shared" si="2"/>
        <v>1700</v>
      </c>
      <c r="G61" s="123">
        <f t="shared" si="4"/>
        <v>0</v>
      </c>
    </row>
    <row r="62" spans="1:7" x14ac:dyDescent="0.2">
      <c r="A62" s="40">
        <v>3221</v>
      </c>
      <c r="B62" s="6"/>
      <c r="C62" s="54" t="s">
        <v>273</v>
      </c>
      <c r="D62" s="88">
        <v>500</v>
      </c>
      <c r="E62" s="115">
        <v>0</v>
      </c>
      <c r="F62" s="119">
        <f t="shared" si="2"/>
        <v>500</v>
      </c>
      <c r="G62" s="123">
        <f t="shared" si="4"/>
        <v>0</v>
      </c>
    </row>
    <row r="63" spans="1:7" x14ac:dyDescent="0.2">
      <c r="A63" s="40">
        <v>3221</v>
      </c>
      <c r="B63" s="6"/>
      <c r="C63" s="54" t="s">
        <v>274</v>
      </c>
      <c r="D63" s="88">
        <v>500</v>
      </c>
      <c r="E63" s="115">
        <v>0</v>
      </c>
      <c r="F63" s="119">
        <f t="shared" si="2"/>
        <v>500</v>
      </c>
      <c r="G63" s="123">
        <f t="shared" si="4"/>
        <v>0</v>
      </c>
    </row>
    <row r="64" spans="1:7" x14ac:dyDescent="0.2">
      <c r="A64" s="40">
        <v>3221</v>
      </c>
      <c r="B64" s="6"/>
      <c r="C64" s="54" t="s">
        <v>236</v>
      </c>
      <c r="D64" s="88">
        <v>400</v>
      </c>
      <c r="E64" s="115">
        <v>0</v>
      </c>
      <c r="F64" s="119">
        <f t="shared" si="2"/>
        <v>400</v>
      </c>
      <c r="G64" s="123">
        <f t="shared" si="4"/>
        <v>0</v>
      </c>
    </row>
    <row r="65" spans="1:7" x14ac:dyDescent="0.2">
      <c r="A65" s="40">
        <v>3221</v>
      </c>
      <c r="B65" s="6"/>
      <c r="C65" s="54" t="s">
        <v>153</v>
      </c>
      <c r="D65" s="88">
        <v>2600</v>
      </c>
      <c r="E65" s="115">
        <v>0</v>
      </c>
      <c r="F65" s="119">
        <f t="shared" si="2"/>
        <v>2600</v>
      </c>
      <c r="G65" s="123">
        <f t="shared" si="4"/>
        <v>0</v>
      </c>
    </row>
    <row r="66" spans="1:7" x14ac:dyDescent="0.2">
      <c r="A66" s="40">
        <v>3221</v>
      </c>
      <c r="B66" s="6"/>
      <c r="C66" s="54" t="s">
        <v>154</v>
      </c>
      <c r="D66" s="88">
        <v>50000</v>
      </c>
      <c r="E66" s="115">
        <v>629</v>
      </c>
      <c r="F66" s="119">
        <f t="shared" si="2"/>
        <v>49371</v>
      </c>
      <c r="G66" s="123">
        <f t="shared" si="4"/>
        <v>1.2579999999999999E-2</v>
      </c>
    </row>
    <row r="67" spans="1:7" x14ac:dyDescent="0.2">
      <c r="A67" s="40">
        <v>3221</v>
      </c>
      <c r="B67" s="6"/>
      <c r="C67" s="54" t="s">
        <v>249</v>
      </c>
      <c r="D67" s="88">
        <v>30000</v>
      </c>
      <c r="E67" s="115">
        <v>4036.8</v>
      </c>
      <c r="F67" s="119">
        <f t="shared" ref="F67:F98" si="5">D67-E67</f>
        <v>25963.200000000001</v>
      </c>
      <c r="G67" s="123">
        <f t="shared" si="4"/>
        <v>0.13456000000000001</v>
      </c>
    </row>
    <row r="68" spans="1:7" x14ac:dyDescent="0.2">
      <c r="A68" s="40">
        <v>3221</v>
      </c>
      <c r="B68" s="6"/>
      <c r="C68" s="54" t="s">
        <v>72</v>
      </c>
      <c r="D68" s="88">
        <v>6000</v>
      </c>
      <c r="E68" s="115">
        <v>0</v>
      </c>
      <c r="F68" s="119">
        <f t="shared" si="5"/>
        <v>6000</v>
      </c>
      <c r="G68" s="123">
        <f t="shared" si="4"/>
        <v>0</v>
      </c>
    </row>
    <row r="69" spans="1:7" x14ac:dyDescent="0.2">
      <c r="A69" s="40">
        <v>3221</v>
      </c>
      <c r="B69" s="6"/>
      <c r="C69" s="54" t="s">
        <v>524</v>
      </c>
      <c r="D69" s="88">
        <v>1000</v>
      </c>
      <c r="E69" s="115">
        <v>0</v>
      </c>
      <c r="F69" s="119">
        <f t="shared" si="5"/>
        <v>1000</v>
      </c>
      <c r="G69" s="123">
        <f t="shared" si="4"/>
        <v>0</v>
      </c>
    </row>
    <row r="70" spans="1:7" x14ac:dyDescent="0.2">
      <c r="A70" s="40">
        <v>3221</v>
      </c>
      <c r="B70" s="6"/>
      <c r="C70" s="54" t="s">
        <v>459</v>
      </c>
      <c r="D70" s="88">
        <v>200</v>
      </c>
      <c r="E70" s="115">
        <v>0</v>
      </c>
      <c r="F70" s="119">
        <f t="shared" si="5"/>
        <v>200</v>
      </c>
      <c r="G70" s="123">
        <f t="shared" si="4"/>
        <v>0</v>
      </c>
    </row>
    <row r="71" spans="1:7" s="9" customFormat="1" ht="25.5" x14ac:dyDescent="0.2">
      <c r="A71" s="39">
        <v>3222</v>
      </c>
      <c r="B71" s="10"/>
      <c r="C71" s="53" t="s">
        <v>13</v>
      </c>
      <c r="D71" s="80">
        <f>SUM(D72:D73)</f>
        <v>122800</v>
      </c>
      <c r="E71" s="126">
        <f>SUM(E72:E73)</f>
        <v>6252.87</v>
      </c>
      <c r="F71" s="130">
        <f t="shared" si="5"/>
        <v>116547.13</v>
      </c>
      <c r="G71" s="131">
        <f t="shared" si="4"/>
        <v>5.0919136807817587E-2</v>
      </c>
    </row>
    <row r="72" spans="1:7" x14ac:dyDescent="0.2">
      <c r="A72" s="40">
        <v>3222</v>
      </c>
      <c r="B72" s="6"/>
      <c r="C72" s="54" t="s">
        <v>155</v>
      </c>
      <c r="D72" s="88">
        <v>113300</v>
      </c>
      <c r="E72" s="115">
        <v>6252.87</v>
      </c>
      <c r="F72" s="119">
        <f t="shared" si="5"/>
        <v>107047.13</v>
      </c>
      <c r="G72" s="123">
        <f t="shared" si="4"/>
        <v>5.5188614298323037E-2</v>
      </c>
    </row>
    <row r="73" spans="1:7" x14ac:dyDescent="0.2">
      <c r="A73" s="40">
        <v>3222</v>
      </c>
      <c r="B73" s="6"/>
      <c r="C73" s="54" t="s">
        <v>156</v>
      </c>
      <c r="D73" s="88">
        <v>9500</v>
      </c>
      <c r="E73" s="115">
        <v>0</v>
      </c>
      <c r="F73" s="119">
        <f t="shared" si="5"/>
        <v>9500</v>
      </c>
      <c r="G73" s="123">
        <f t="shared" si="4"/>
        <v>0</v>
      </c>
    </row>
    <row r="74" spans="1:7" s="9" customFormat="1" x14ac:dyDescent="0.2">
      <c r="A74" s="39">
        <v>3224</v>
      </c>
      <c r="B74" s="10"/>
      <c r="C74" s="53" t="s">
        <v>14</v>
      </c>
      <c r="D74" s="80">
        <f>SUM(D75:D75)</f>
        <v>1650</v>
      </c>
      <c r="E74" s="126">
        <f>SUM(E75:E75)</f>
        <v>99</v>
      </c>
      <c r="F74" s="130">
        <f t="shared" si="5"/>
        <v>1551</v>
      </c>
      <c r="G74" s="131">
        <f t="shared" si="4"/>
        <v>0.06</v>
      </c>
    </row>
    <row r="75" spans="1:7" x14ac:dyDescent="0.2">
      <c r="A75" s="40">
        <v>3224</v>
      </c>
      <c r="B75" s="6"/>
      <c r="C75" s="54" t="s">
        <v>182</v>
      </c>
      <c r="D75" s="88">
        <v>1650</v>
      </c>
      <c r="E75" s="118">
        <v>99</v>
      </c>
      <c r="F75" s="119">
        <f t="shared" si="5"/>
        <v>1551</v>
      </c>
      <c r="G75" s="123">
        <f t="shared" si="4"/>
        <v>0.06</v>
      </c>
    </row>
    <row r="76" spans="1:7" s="9" customFormat="1" ht="25.5" x14ac:dyDescent="0.2">
      <c r="A76" s="39">
        <v>3225</v>
      </c>
      <c r="B76" s="10"/>
      <c r="C76" s="53" t="s">
        <v>15</v>
      </c>
      <c r="D76" s="80">
        <f>SUM(D77:D78)</f>
        <v>600</v>
      </c>
      <c r="E76" s="126">
        <f>SUM(E77:E78)</f>
        <v>50</v>
      </c>
      <c r="F76" s="130">
        <f t="shared" si="5"/>
        <v>550</v>
      </c>
      <c r="G76" s="131">
        <f t="shared" si="4"/>
        <v>8.3333333333333329E-2</v>
      </c>
    </row>
    <row r="77" spans="1:7" x14ac:dyDescent="0.2">
      <c r="A77" s="40">
        <v>3225</v>
      </c>
      <c r="B77" s="6"/>
      <c r="C77" s="54" t="s">
        <v>69</v>
      </c>
      <c r="D77" s="88">
        <v>500</v>
      </c>
      <c r="E77" s="115">
        <v>50</v>
      </c>
      <c r="F77" s="119">
        <f t="shared" si="5"/>
        <v>450</v>
      </c>
      <c r="G77" s="123">
        <f t="shared" si="4"/>
        <v>0.1</v>
      </c>
    </row>
    <row r="78" spans="1:7" x14ac:dyDescent="0.2">
      <c r="A78" s="40">
        <v>3225</v>
      </c>
      <c r="B78" s="6"/>
      <c r="C78" s="54" t="s">
        <v>461</v>
      </c>
      <c r="D78" s="88">
        <v>100</v>
      </c>
      <c r="E78" s="115">
        <v>0</v>
      </c>
      <c r="F78" s="119">
        <f t="shared" si="5"/>
        <v>100</v>
      </c>
      <c r="G78" s="123">
        <f t="shared" si="4"/>
        <v>0</v>
      </c>
    </row>
    <row r="79" spans="1:7" s="9" customFormat="1" ht="25.5" x14ac:dyDescent="0.2">
      <c r="A79" s="39">
        <v>3227</v>
      </c>
      <c r="B79" s="10"/>
      <c r="C79" s="55" t="s">
        <v>71</v>
      </c>
      <c r="D79" s="80">
        <f>SUM(D80)</f>
        <v>4000</v>
      </c>
      <c r="E79" s="126">
        <f>SUM(E80)</f>
        <v>675</v>
      </c>
      <c r="F79" s="130">
        <f t="shared" si="5"/>
        <v>3325</v>
      </c>
      <c r="G79" s="131">
        <f t="shared" si="4"/>
        <v>0.16875000000000001</v>
      </c>
    </row>
    <row r="80" spans="1:7" x14ac:dyDescent="0.2">
      <c r="A80" s="40">
        <v>3227</v>
      </c>
      <c r="B80" s="6"/>
      <c r="C80" s="56" t="s">
        <v>226</v>
      </c>
      <c r="D80" s="88">
        <v>4000</v>
      </c>
      <c r="E80" s="115">
        <v>675</v>
      </c>
      <c r="F80" s="119">
        <f t="shared" si="5"/>
        <v>3325</v>
      </c>
      <c r="G80" s="123">
        <f t="shared" si="4"/>
        <v>0.16875000000000001</v>
      </c>
    </row>
    <row r="81" spans="1:7" s="9" customFormat="1" ht="25.5" x14ac:dyDescent="0.2">
      <c r="A81" s="39">
        <v>3229</v>
      </c>
      <c r="B81" s="10"/>
      <c r="C81" s="53" t="s">
        <v>34</v>
      </c>
      <c r="D81" s="96">
        <f>SUM(D82)</f>
        <v>150</v>
      </c>
      <c r="E81" s="132">
        <f>SUM(E82)</f>
        <v>0</v>
      </c>
      <c r="F81" s="130">
        <f t="shared" si="5"/>
        <v>150</v>
      </c>
      <c r="G81" s="131">
        <f t="shared" si="4"/>
        <v>0</v>
      </c>
    </row>
    <row r="82" spans="1:7" x14ac:dyDescent="0.2">
      <c r="A82" s="40">
        <v>3229</v>
      </c>
      <c r="B82" s="6"/>
      <c r="C82" s="54" t="s">
        <v>68</v>
      </c>
      <c r="D82" s="88">
        <v>150</v>
      </c>
      <c r="E82" s="115">
        <v>0</v>
      </c>
      <c r="F82" s="119">
        <f t="shared" si="5"/>
        <v>150</v>
      </c>
      <c r="G82" s="123">
        <f t="shared" si="4"/>
        <v>0</v>
      </c>
    </row>
    <row r="83" spans="1:7" s="9" customFormat="1" x14ac:dyDescent="0.2">
      <c r="A83" s="39">
        <v>323</v>
      </c>
      <c r="B83" s="10"/>
      <c r="C83" s="53" t="s">
        <v>133</v>
      </c>
      <c r="D83" s="80">
        <f>SUM(D84+D92+D95)</f>
        <v>42589</v>
      </c>
      <c r="E83" s="126">
        <f>SUM(E84+E92+E95)</f>
        <v>4559.1799999999994</v>
      </c>
      <c r="F83" s="130">
        <f t="shared" si="5"/>
        <v>38029.82</v>
      </c>
      <c r="G83" s="131">
        <f t="shared" si="4"/>
        <v>0.10705064688064991</v>
      </c>
    </row>
    <row r="84" spans="1:7" s="9" customFormat="1" x14ac:dyDescent="0.2">
      <c r="A84" s="41">
        <v>3233</v>
      </c>
      <c r="B84" s="19"/>
      <c r="C84" s="53" t="s">
        <v>76</v>
      </c>
      <c r="D84" s="80">
        <f>SUM(D85:D91)</f>
        <v>40613</v>
      </c>
      <c r="E84" s="126">
        <f>SUM(E85:E91)</f>
        <v>4544.3899999999994</v>
      </c>
      <c r="F84" s="130">
        <f t="shared" si="5"/>
        <v>36068.61</v>
      </c>
      <c r="G84" s="131">
        <f t="shared" si="4"/>
        <v>0.11189495974195453</v>
      </c>
    </row>
    <row r="85" spans="1:7" x14ac:dyDescent="0.2">
      <c r="A85" s="42">
        <v>3233</v>
      </c>
      <c r="B85" s="14"/>
      <c r="C85" s="54" t="s">
        <v>157</v>
      </c>
      <c r="D85" s="88">
        <v>1000</v>
      </c>
      <c r="E85" s="115">
        <v>81.81</v>
      </c>
      <c r="F85" s="119">
        <f t="shared" si="5"/>
        <v>918.19</v>
      </c>
      <c r="G85" s="123">
        <f t="shared" si="4"/>
        <v>8.1810000000000008E-2</v>
      </c>
    </row>
    <row r="86" spans="1:7" x14ac:dyDescent="0.2">
      <c r="A86" s="42">
        <v>3233</v>
      </c>
      <c r="B86" s="14"/>
      <c r="C86" s="54" t="s">
        <v>532</v>
      </c>
      <c r="D86" s="88">
        <v>0</v>
      </c>
      <c r="E86" s="115">
        <v>93.2</v>
      </c>
      <c r="F86" s="119">
        <f t="shared" si="5"/>
        <v>-93.2</v>
      </c>
      <c r="G86" s="123"/>
    </row>
    <row r="87" spans="1:7" x14ac:dyDescent="0.2">
      <c r="A87" s="42">
        <v>3233</v>
      </c>
      <c r="B87" s="14"/>
      <c r="C87" s="54" t="s">
        <v>238</v>
      </c>
      <c r="D87" s="88">
        <v>2800</v>
      </c>
      <c r="E87" s="115">
        <v>128.69</v>
      </c>
      <c r="F87" s="119">
        <f t="shared" si="5"/>
        <v>2671.31</v>
      </c>
      <c r="G87" s="123">
        <f t="shared" ref="G87:G125" si="6">E87/D87</f>
        <v>4.5960714285714285E-2</v>
      </c>
    </row>
    <row r="88" spans="1:7" x14ac:dyDescent="0.2">
      <c r="A88" s="42">
        <v>3233</v>
      </c>
      <c r="B88" s="14"/>
      <c r="C88" s="54" t="s">
        <v>158</v>
      </c>
      <c r="D88" s="88">
        <v>8200</v>
      </c>
      <c r="E88" s="115">
        <v>702</v>
      </c>
      <c r="F88" s="119">
        <f t="shared" si="5"/>
        <v>7498</v>
      </c>
      <c r="G88" s="123">
        <f t="shared" si="6"/>
        <v>8.5609756097560982E-2</v>
      </c>
    </row>
    <row r="89" spans="1:7" ht="25.5" x14ac:dyDescent="0.2">
      <c r="A89" s="42">
        <v>3233</v>
      </c>
      <c r="B89" s="14"/>
      <c r="C89" s="54" t="s">
        <v>159</v>
      </c>
      <c r="D89" s="88">
        <v>20000</v>
      </c>
      <c r="E89" s="115">
        <v>2788.17</v>
      </c>
      <c r="F89" s="119">
        <f t="shared" si="5"/>
        <v>17211.830000000002</v>
      </c>
      <c r="G89" s="123">
        <f t="shared" si="6"/>
        <v>0.13940849999999999</v>
      </c>
    </row>
    <row r="90" spans="1:7" x14ac:dyDescent="0.2">
      <c r="A90" s="42">
        <v>3233</v>
      </c>
      <c r="B90" s="14"/>
      <c r="C90" s="54" t="s">
        <v>227</v>
      </c>
      <c r="D90" s="88">
        <v>213</v>
      </c>
      <c r="E90" s="115">
        <v>0</v>
      </c>
      <c r="F90" s="119">
        <f t="shared" si="5"/>
        <v>213</v>
      </c>
      <c r="G90" s="123">
        <f t="shared" si="6"/>
        <v>0</v>
      </c>
    </row>
    <row r="91" spans="1:7" ht="25.5" x14ac:dyDescent="0.2">
      <c r="A91" s="42">
        <v>3233</v>
      </c>
      <c r="B91" s="14"/>
      <c r="C91" s="54" t="s">
        <v>531</v>
      </c>
      <c r="D91" s="88">
        <v>8400</v>
      </c>
      <c r="E91" s="115">
        <v>750.52</v>
      </c>
      <c r="F91" s="119">
        <f t="shared" si="5"/>
        <v>7649.48</v>
      </c>
      <c r="G91" s="123">
        <f t="shared" si="6"/>
        <v>8.9347619047619051E-2</v>
      </c>
    </row>
    <row r="92" spans="1:7" s="9" customFormat="1" x14ac:dyDescent="0.2">
      <c r="A92" s="41">
        <v>3237</v>
      </c>
      <c r="B92" s="19"/>
      <c r="C92" s="53" t="s">
        <v>35</v>
      </c>
      <c r="D92" s="80">
        <f>SUM(D93:D94)</f>
        <v>880</v>
      </c>
      <c r="E92" s="126">
        <f>SUM(E93:E94)</f>
        <v>4.79</v>
      </c>
      <c r="F92" s="130">
        <f t="shared" si="5"/>
        <v>875.21</v>
      </c>
      <c r="G92" s="131">
        <f t="shared" si="6"/>
        <v>5.4431818181818184E-3</v>
      </c>
    </row>
    <row r="93" spans="1:7" x14ac:dyDescent="0.2">
      <c r="A93" s="42">
        <v>3237</v>
      </c>
      <c r="B93" s="14"/>
      <c r="C93" s="54" t="s">
        <v>228</v>
      </c>
      <c r="D93" s="88">
        <v>380</v>
      </c>
      <c r="E93" s="115">
        <v>0</v>
      </c>
      <c r="F93" s="119">
        <f t="shared" si="5"/>
        <v>380</v>
      </c>
      <c r="G93" s="123">
        <f t="shared" si="6"/>
        <v>0</v>
      </c>
    </row>
    <row r="94" spans="1:7" x14ac:dyDescent="0.2">
      <c r="A94" s="42">
        <v>3237</v>
      </c>
      <c r="B94" s="14"/>
      <c r="C94" s="54" t="s">
        <v>7</v>
      </c>
      <c r="D94" s="88">
        <v>500</v>
      </c>
      <c r="E94" s="115">
        <v>4.79</v>
      </c>
      <c r="F94" s="119">
        <f t="shared" si="5"/>
        <v>495.21</v>
      </c>
      <c r="G94" s="123">
        <f t="shared" si="6"/>
        <v>9.58E-3</v>
      </c>
    </row>
    <row r="95" spans="1:7" s="9" customFormat="1" x14ac:dyDescent="0.2">
      <c r="A95" s="41">
        <v>3238</v>
      </c>
      <c r="B95" s="19"/>
      <c r="C95" s="53" t="s">
        <v>77</v>
      </c>
      <c r="D95" s="80">
        <f>SUM(D96:D97)</f>
        <v>1096</v>
      </c>
      <c r="E95" s="126">
        <f>SUM(E96:E97)</f>
        <v>10</v>
      </c>
      <c r="F95" s="130">
        <f t="shared" si="5"/>
        <v>1086</v>
      </c>
      <c r="G95" s="131">
        <f t="shared" si="6"/>
        <v>9.1240875912408752E-3</v>
      </c>
    </row>
    <row r="96" spans="1:7" x14ac:dyDescent="0.2">
      <c r="A96" s="42">
        <v>3238</v>
      </c>
      <c r="B96" s="14"/>
      <c r="C96" s="54" t="s">
        <v>2</v>
      </c>
      <c r="D96" s="88">
        <v>96</v>
      </c>
      <c r="E96" s="115">
        <v>0</v>
      </c>
      <c r="F96" s="119">
        <f t="shared" si="5"/>
        <v>96</v>
      </c>
      <c r="G96" s="123">
        <f t="shared" si="6"/>
        <v>0</v>
      </c>
    </row>
    <row r="97" spans="1:11" ht="13.5" thickBot="1" x14ac:dyDescent="0.25">
      <c r="A97" s="42">
        <v>3238</v>
      </c>
      <c r="B97" s="14"/>
      <c r="C97" s="54" t="s">
        <v>420</v>
      </c>
      <c r="D97" s="88">
        <v>1000</v>
      </c>
      <c r="E97" s="115">
        <v>10</v>
      </c>
      <c r="F97" s="119">
        <f t="shared" si="5"/>
        <v>990</v>
      </c>
      <c r="G97" s="123">
        <f t="shared" si="6"/>
        <v>0.01</v>
      </c>
    </row>
    <row r="98" spans="1:11" ht="13.5" thickBot="1" x14ac:dyDescent="0.25">
      <c r="A98" s="35"/>
      <c r="B98" s="3" t="s">
        <v>86</v>
      </c>
      <c r="C98" s="50"/>
      <c r="D98" s="78">
        <f>D99+D118</f>
        <v>3846593</v>
      </c>
      <c r="E98" s="114">
        <f>E99+E118</f>
        <v>344579</v>
      </c>
      <c r="F98" s="127">
        <f t="shared" si="5"/>
        <v>3502014</v>
      </c>
      <c r="G98" s="128">
        <f t="shared" si="6"/>
        <v>8.9580311720007813E-2</v>
      </c>
    </row>
    <row r="99" spans="1:11" x14ac:dyDescent="0.2">
      <c r="A99" s="39">
        <v>352</v>
      </c>
      <c r="B99" s="10"/>
      <c r="C99" s="60" t="s">
        <v>94</v>
      </c>
      <c r="D99" s="79">
        <f>SUM(D100+D101)</f>
        <v>3758985</v>
      </c>
      <c r="E99" s="125">
        <f>SUM(E100+E101)</f>
        <v>313134</v>
      </c>
      <c r="F99" s="130">
        <f t="shared" ref="F99:F130" si="7">D99-E99</f>
        <v>3445851</v>
      </c>
      <c r="G99" s="131">
        <f t="shared" si="6"/>
        <v>8.3302806475684263E-2</v>
      </c>
    </row>
    <row r="100" spans="1:11" s="9" customFormat="1" x14ac:dyDescent="0.2">
      <c r="A100" s="27">
        <v>35200</v>
      </c>
      <c r="B100" s="10"/>
      <c r="C100" s="60" t="s">
        <v>220</v>
      </c>
      <c r="D100" s="96">
        <v>704394</v>
      </c>
      <c r="E100" s="117">
        <v>56830</v>
      </c>
      <c r="F100" s="130">
        <f t="shared" si="7"/>
        <v>647564</v>
      </c>
      <c r="G100" s="131">
        <f t="shared" si="6"/>
        <v>8.0679278926282738E-2</v>
      </c>
    </row>
    <row r="101" spans="1:11" s="9" customFormat="1" x14ac:dyDescent="0.2">
      <c r="A101" s="27">
        <v>35201</v>
      </c>
      <c r="B101" s="10"/>
      <c r="C101" s="68" t="s">
        <v>221</v>
      </c>
      <c r="D101" s="81">
        <f>SUM(D102+D110+D111+D112+D113+D114+D115+D116+D117)</f>
        <v>3054591</v>
      </c>
      <c r="E101" s="134">
        <f>SUM(E102+E110+E111+E112+E113+E114+E115+E116+E117)</f>
        <v>256304</v>
      </c>
      <c r="F101" s="130">
        <f t="shared" si="7"/>
        <v>2798287</v>
      </c>
      <c r="G101" s="131">
        <f t="shared" si="6"/>
        <v>8.3907796493867759E-2</v>
      </c>
    </row>
    <row r="102" spans="1:11" x14ac:dyDescent="0.2">
      <c r="A102" s="37"/>
      <c r="B102" s="6"/>
      <c r="C102" s="66" t="s">
        <v>160</v>
      </c>
      <c r="D102" s="82">
        <f>SUM(D103:D109)</f>
        <v>2005054</v>
      </c>
      <c r="E102" s="135">
        <f>SUM(E103:E109)</f>
        <v>170692</v>
      </c>
      <c r="F102" s="119">
        <f t="shared" si="7"/>
        <v>1834362</v>
      </c>
      <c r="G102" s="123">
        <f t="shared" si="6"/>
        <v>8.5130874280692687E-2</v>
      </c>
      <c r="I102" s="136"/>
      <c r="K102" s="136"/>
    </row>
    <row r="103" spans="1:11" x14ac:dyDescent="0.2">
      <c r="A103" s="37"/>
      <c r="B103" s="6"/>
      <c r="C103" s="66" t="s">
        <v>255</v>
      </c>
      <c r="D103" s="88">
        <v>1502254</v>
      </c>
      <c r="E103" s="115">
        <v>127904</v>
      </c>
      <c r="F103" s="119">
        <f t="shared" si="7"/>
        <v>1374350</v>
      </c>
      <c r="G103" s="123">
        <f t="shared" si="6"/>
        <v>8.5141394198317996E-2</v>
      </c>
      <c r="I103" s="136"/>
      <c r="K103" s="136"/>
    </row>
    <row r="104" spans="1:11" x14ac:dyDescent="0.2">
      <c r="A104" s="37"/>
      <c r="B104" s="6"/>
      <c r="C104" s="66" t="s">
        <v>256</v>
      </c>
      <c r="D104" s="88">
        <v>157142</v>
      </c>
      <c r="E104" s="115">
        <v>13373</v>
      </c>
      <c r="F104" s="119">
        <f t="shared" si="7"/>
        <v>143769</v>
      </c>
      <c r="G104" s="123">
        <f t="shared" si="6"/>
        <v>8.5101373280217898E-2</v>
      </c>
      <c r="I104" s="136"/>
    </row>
    <row r="105" spans="1:11" x14ac:dyDescent="0.2">
      <c r="A105" s="37"/>
      <c r="B105" s="6"/>
      <c r="C105" s="66" t="s">
        <v>257</v>
      </c>
      <c r="D105" s="88">
        <v>85821</v>
      </c>
      <c r="E105" s="115">
        <v>7303</v>
      </c>
      <c r="F105" s="119">
        <f t="shared" si="7"/>
        <v>78518</v>
      </c>
      <c r="G105" s="123">
        <f t="shared" si="6"/>
        <v>8.5095722492163919E-2</v>
      </c>
      <c r="I105" s="136"/>
    </row>
    <row r="106" spans="1:11" ht="25.5" x14ac:dyDescent="0.2">
      <c r="A106" s="37"/>
      <c r="B106" s="6"/>
      <c r="C106" s="66" t="s">
        <v>258</v>
      </c>
      <c r="D106" s="88">
        <v>11810</v>
      </c>
      <c r="E106" s="115">
        <v>1005</v>
      </c>
      <c r="F106" s="119">
        <f t="shared" si="7"/>
        <v>10805</v>
      </c>
      <c r="G106" s="123">
        <f t="shared" si="6"/>
        <v>8.5097375105842504E-2</v>
      </c>
      <c r="I106" s="136"/>
    </row>
    <row r="107" spans="1:11" x14ac:dyDescent="0.2">
      <c r="A107" s="37"/>
      <c r="B107" s="6"/>
      <c r="C107" s="66" t="s">
        <v>259</v>
      </c>
      <c r="D107" s="88">
        <v>42351</v>
      </c>
      <c r="E107" s="115">
        <v>3604</v>
      </c>
      <c r="F107" s="119">
        <f t="shared" si="7"/>
        <v>38747</v>
      </c>
      <c r="G107" s="123">
        <f t="shared" si="6"/>
        <v>8.5098344785247096E-2</v>
      </c>
      <c r="I107" s="136"/>
    </row>
    <row r="108" spans="1:11" x14ac:dyDescent="0.2">
      <c r="A108" s="37"/>
      <c r="B108" s="6"/>
      <c r="C108" s="66" t="s">
        <v>260</v>
      </c>
      <c r="D108" s="88">
        <v>129500</v>
      </c>
      <c r="E108" s="115">
        <v>11020</v>
      </c>
      <c r="F108" s="119">
        <f t="shared" si="7"/>
        <v>118480</v>
      </c>
      <c r="G108" s="123">
        <f t="shared" si="6"/>
        <v>8.50965250965251E-2</v>
      </c>
      <c r="I108" s="136"/>
    </row>
    <row r="109" spans="1:11" x14ac:dyDescent="0.2">
      <c r="A109" s="37"/>
      <c r="B109" s="6"/>
      <c r="C109" s="66" t="s">
        <v>250</v>
      </c>
      <c r="D109" s="88">
        <v>76176</v>
      </c>
      <c r="E109" s="115">
        <v>6483</v>
      </c>
      <c r="F109" s="119">
        <f t="shared" si="7"/>
        <v>69693</v>
      </c>
      <c r="G109" s="123">
        <f t="shared" si="6"/>
        <v>8.5105545053560175E-2</v>
      </c>
      <c r="I109" s="136"/>
    </row>
    <row r="110" spans="1:11" ht="25.5" x14ac:dyDescent="0.2">
      <c r="A110" s="37"/>
      <c r="B110" s="6"/>
      <c r="C110" s="66" t="s">
        <v>261</v>
      </c>
      <c r="D110" s="88">
        <v>113940</v>
      </c>
      <c r="E110" s="115">
        <v>9549</v>
      </c>
      <c r="F110" s="119">
        <f t="shared" si="7"/>
        <v>104391</v>
      </c>
      <c r="G110" s="123">
        <f t="shared" si="6"/>
        <v>8.3807266982622433E-2</v>
      </c>
    </row>
    <row r="111" spans="1:11" x14ac:dyDescent="0.2">
      <c r="A111" s="37"/>
      <c r="B111" s="6"/>
      <c r="C111" s="66" t="s">
        <v>262</v>
      </c>
      <c r="D111" s="88">
        <v>172864</v>
      </c>
      <c r="E111" s="115">
        <v>14405</v>
      </c>
      <c r="F111" s="119">
        <f t="shared" si="7"/>
        <v>158459</v>
      </c>
      <c r="G111" s="123">
        <f t="shared" si="6"/>
        <v>8.3331405035172154E-2</v>
      </c>
    </row>
    <row r="112" spans="1:11" ht="25.5" x14ac:dyDescent="0.2">
      <c r="A112" s="37"/>
      <c r="B112" s="6"/>
      <c r="C112" s="66" t="s">
        <v>263</v>
      </c>
      <c r="D112" s="88">
        <v>15990</v>
      </c>
      <c r="E112" s="115">
        <v>1056</v>
      </c>
      <c r="F112" s="119">
        <f t="shared" si="7"/>
        <v>14934</v>
      </c>
      <c r="G112" s="123">
        <f t="shared" si="6"/>
        <v>6.6041275797373358E-2</v>
      </c>
    </row>
    <row r="113" spans="1:7" x14ac:dyDescent="0.2">
      <c r="A113" s="37"/>
      <c r="B113" s="6"/>
      <c r="C113" s="66" t="s">
        <v>264</v>
      </c>
      <c r="D113" s="88">
        <v>99384</v>
      </c>
      <c r="E113" s="115">
        <v>9485</v>
      </c>
      <c r="F113" s="119">
        <f t="shared" si="7"/>
        <v>89899</v>
      </c>
      <c r="G113" s="123">
        <f t="shared" si="6"/>
        <v>9.543789744828142E-2</v>
      </c>
    </row>
    <row r="114" spans="1:7" x14ac:dyDescent="0.2">
      <c r="A114" s="37"/>
      <c r="B114" s="6"/>
      <c r="C114" s="66" t="s">
        <v>252</v>
      </c>
      <c r="D114" s="88">
        <v>24621</v>
      </c>
      <c r="E114" s="115">
        <v>2052</v>
      </c>
      <c r="F114" s="119">
        <f t="shared" si="7"/>
        <v>22569</v>
      </c>
      <c r="G114" s="123">
        <f t="shared" si="6"/>
        <v>8.334348726696722E-2</v>
      </c>
    </row>
    <row r="115" spans="1:7" x14ac:dyDescent="0.2">
      <c r="A115" s="37"/>
      <c r="B115" s="6"/>
      <c r="C115" s="66" t="s">
        <v>253</v>
      </c>
      <c r="D115" s="88">
        <v>149702</v>
      </c>
      <c r="E115" s="115">
        <v>9647</v>
      </c>
      <c r="F115" s="119">
        <f t="shared" si="7"/>
        <v>140055</v>
      </c>
      <c r="G115" s="123">
        <f t="shared" si="6"/>
        <v>6.4441356828900079E-2</v>
      </c>
    </row>
    <row r="116" spans="1:7" x14ac:dyDescent="0.2">
      <c r="A116" s="37"/>
      <c r="B116" s="6"/>
      <c r="C116" s="66" t="s">
        <v>251</v>
      </c>
      <c r="D116" s="88">
        <v>657</v>
      </c>
      <c r="E116" s="115">
        <v>53</v>
      </c>
      <c r="F116" s="119">
        <f t="shared" si="7"/>
        <v>604</v>
      </c>
      <c r="G116" s="123">
        <f t="shared" si="6"/>
        <v>8.0669710806697104E-2</v>
      </c>
    </row>
    <row r="117" spans="1:7" x14ac:dyDescent="0.2">
      <c r="A117" s="37"/>
      <c r="B117" s="6"/>
      <c r="C117" s="66" t="s">
        <v>219</v>
      </c>
      <c r="D117" s="88">
        <v>472379</v>
      </c>
      <c r="E117" s="115">
        <v>39365</v>
      </c>
      <c r="F117" s="119">
        <f t="shared" si="7"/>
        <v>433014</v>
      </c>
      <c r="G117" s="123">
        <f t="shared" si="6"/>
        <v>8.333350974535278E-2</v>
      </c>
    </row>
    <row r="118" spans="1:7" s="9" customFormat="1" x14ac:dyDescent="0.2">
      <c r="A118" s="27">
        <v>3500</v>
      </c>
      <c r="B118" s="10"/>
      <c r="C118" s="68" t="s">
        <v>93</v>
      </c>
      <c r="D118" s="80">
        <f>SUM(D119:D130)</f>
        <v>87608</v>
      </c>
      <c r="E118" s="126">
        <f>SUM(E119:E130)</f>
        <v>31445</v>
      </c>
      <c r="F118" s="130">
        <f t="shared" si="7"/>
        <v>56163</v>
      </c>
      <c r="G118" s="131">
        <f t="shared" si="6"/>
        <v>0.35892840836453294</v>
      </c>
    </row>
    <row r="119" spans="1:7" x14ac:dyDescent="0.2">
      <c r="A119" s="37"/>
      <c r="B119" s="6"/>
      <c r="C119" s="66" t="s">
        <v>484</v>
      </c>
      <c r="D119" s="88">
        <v>763</v>
      </c>
      <c r="E119" s="115">
        <v>762.9</v>
      </c>
      <c r="F119" s="119">
        <f t="shared" si="7"/>
        <v>0.10000000000002274</v>
      </c>
      <c r="G119" s="123">
        <f t="shared" si="6"/>
        <v>0.99986893840104851</v>
      </c>
    </row>
    <row r="120" spans="1:7" x14ac:dyDescent="0.2">
      <c r="A120" s="37"/>
      <c r="B120" s="6"/>
      <c r="C120" s="66" t="s">
        <v>244</v>
      </c>
      <c r="D120" s="88">
        <v>3000</v>
      </c>
      <c r="E120" s="115">
        <v>718.63</v>
      </c>
      <c r="F120" s="119">
        <f t="shared" si="7"/>
        <v>2281.37</v>
      </c>
      <c r="G120" s="123">
        <f t="shared" si="6"/>
        <v>0.23954333333333333</v>
      </c>
    </row>
    <row r="121" spans="1:7" x14ac:dyDescent="0.2">
      <c r="A121" s="37"/>
      <c r="B121" s="6"/>
      <c r="C121" s="66" t="s">
        <v>213</v>
      </c>
      <c r="D121" s="88">
        <v>1700</v>
      </c>
      <c r="E121" s="115">
        <v>383.47</v>
      </c>
      <c r="F121" s="119">
        <f t="shared" si="7"/>
        <v>1316.53</v>
      </c>
      <c r="G121" s="123">
        <f t="shared" si="6"/>
        <v>0.22557058823529413</v>
      </c>
    </row>
    <row r="122" spans="1:7" x14ac:dyDescent="0.2">
      <c r="A122" s="106"/>
      <c r="B122" s="6"/>
      <c r="C122" s="66" t="s">
        <v>275</v>
      </c>
      <c r="D122" s="88">
        <v>56000</v>
      </c>
      <c r="E122" s="115">
        <v>0</v>
      </c>
      <c r="F122" s="119">
        <f t="shared" si="7"/>
        <v>56000</v>
      </c>
      <c r="G122" s="123">
        <f t="shared" si="6"/>
        <v>0</v>
      </c>
    </row>
    <row r="123" spans="1:7" x14ac:dyDescent="0.2">
      <c r="A123" s="37"/>
      <c r="B123" s="6"/>
      <c r="C123" s="101" t="s">
        <v>491</v>
      </c>
      <c r="D123" s="88">
        <v>14270</v>
      </c>
      <c r="E123" s="115">
        <v>0</v>
      </c>
      <c r="F123" s="119">
        <f t="shared" si="7"/>
        <v>14270</v>
      </c>
      <c r="G123" s="123">
        <f t="shared" si="6"/>
        <v>0</v>
      </c>
    </row>
    <row r="124" spans="1:7" x14ac:dyDescent="0.2">
      <c r="A124" s="37"/>
      <c r="B124" s="6"/>
      <c r="C124" s="66" t="s">
        <v>597</v>
      </c>
      <c r="D124" s="88">
        <v>4000</v>
      </c>
      <c r="E124" s="115">
        <v>0</v>
      </c>
      <c r="F124" s="119">
        <f t="shared" si="7"/>
        <v>4000</v>
      </c>
      <c r="G124" s="123">
        <f t="shared" si="6"/>
        <v>0</v>
      </c>
    </row>
    <row r="125" spans="1:7" ht="25.5" x14ac:dyDescent="0.2">
      <c r="A125" s="37"/>
      <c r="B125" s="6"/>
      <c r="C125" s="66" t="s">
        <v>418</v>
      </c>
      <c r="D125" s="88">
        <v>7875</v>
      </c>
      <c r="E125" s="115">
        <v>0</v>
      </c>
      <c r="F125" s="119">
        <f t="shared" si="7"/>
        <v>7875</v>
      </c>
      <c r="G125" s="123">
        <f t="shared" si="6"/>
        <v>0</v>
      </c>
    </row>
    <row r="126" spans="1:7" x14ac:dyDescent="0.2">
      <c r="A126" s="37"/>
      <c r="B126" s="6"/>
      <c r="C126" s="66" t="s">
        <v>533</v>
      </c>
      <c r="D126" s="88">
        <v>0</v>
      </c>
      <c r="E126" s="115">
        <v>10000</v>
      </c>
      <c r="F126" s="119">
        <f t="shared" si="7"/>
        <v>-10000</v>
      </c>
      <c r="G126" s="123"/>
    </row>
    <row r="127" spans="1:7" x14ac:dyDescent="0.2">
      <c r="A127" s="37"/>
      <c r="B127" s="6"/>
      <c r="C127" s="66" t="s">
        <v>534</v>
      </c>
      <c r="D127" s="88">
        <v>0</v>
      </c>
      <c r="E127" s="115">
        <v>1740</v>
      </c>
      <c r="F127" s="119">
        <f t="shared" si="7"/>
        <v>-1740</v>
      </c>
      <c r="G127" s="123"/>
    </row>
    <row r="128" spans="1:7" x14ac:dyDescent="0.2">
      <c r="A128" s="37"/>
      <c r="B128" s="6"/>
      <c r="C128" s="66" t="s">
        <v>535</v>
      </c>
      <c r="D128" s="88">
        <v>0</v>
      </c>
      <c r="E128" s="115">
        <v>15000</v>
      </c>
      <c r="F128" s="119">
        <f t="shared" si="7"/>
        <v>-15000</v>
      </c>
      <c r="G128" s="123"/>
    </row>
    <row r="129" spans="1:7" x14ac:dyDescent="0.2">
      <c r="A129" s="37"/>
      <c r="B129" s="6"/>
      <c r="C129" s="66" t="s">
        <v>536</v>
      </c>
      <c r="D129" s="88">
        <v>0</v>
      </c>
      <c r="E129" s="115">
        <v>1160</v>
      </c>
      <c r="F129" s="119">
        <f t="shared" si="7"/>
        <v>-1160</v>
      </c>
      <c r="G129" s="123"/>
    </row>
    <row r="130" spans="1:7" ht="39" thickBot="1" x14ac:dyDescent="0.25">
      <c r="A130" s="37"/>
      <c r="B130" s="6"/>
      <c r="C130" s="66" t="s">
        <v>596</v>
      </c>
      <c r="D130" s="88">
        <v>0</v>
      </c>
      <c r="E130" s="115">
        <v>1680</v>
      </c>
      <c r="F130" s="119">
        <f t="shared" si="7"/>
        <v>-1680</v>
      </c>
      <c r="G130" s="123"/>
    </row>
    <row r="131" spans="1:7" ht="13.5" thickBot="1" x14ac:dyDescent="0.25">
      <c r="A131" s="35" t="s">
        <v>87</v>
      </c>
      <c r="B131" s="3" t="s">
        <v>88</v>
      </c>
      <c r="C131" s="69"/>
      <c r="D131" s="78">
        <f>SUM(D132:D134)</f>
        <v>80000</v>
      </c>
      <c r="E131" s="114">
        <f>SUM(E132:E134)</f>
        <v>25</v>
      </c>
      <c r="F131" s="127">
        <f t="shared" ref="F131:F156" si="8">D131-E131</f>
        <v>79975</v>
      </c>
      <c r="G131" s="128">
        <f>E131/D131</f>
        <v>3.1250000000000001E-4</v>
      </c>
    </row>
    <row r="132" spans="1:7" x14ac:dyDescent="0.2">
      <c r="A132" s="36" t="s">
        <v>198</v>
      </c>
      <c r="B132" s="5"/>
      <c r="C132" s="70" t="s">
        <v>204</v>
      </c>
      <c r="D132" s="88">
        <v>70000</v>
      </c>
      <c r="E132" s="115">
        <v>0</v>
      </c>
      <c r="F132" s="119">
        <f t="shared" si="8"/>
        <v>70000</v>
      </c>
      <c r="G132" s="123">
        <f>E132/D132</f>
        <v>0</v>
      </c>
    </row>
    <row r="133" spans="1:7" x14ac:dyDescent="0.2">
      <c r="A133" s="37">
        <v>38254</v>
      </c>
      <c r="B133" s="6"/>
      <c r="C133" s="61" t="s">
        <v>205</v>
      </c>
      <c r="D133" s="88">
        <v>10000</v>
      </c>
      <c r="E133" s="115">
        <v>0</v>
      </c>
      <c r="F133" s="119">
        <f t="shared" si="8"/>
        <v>10000</v>
      </c>
      <c r="G133" s="123">
        <f>E133/D133</f>
        <v>0</v>
      </c>
    </row>
    <row r="134" spans="1:7" ht="13.5" thickBot="1" x14ac:dyDescent="0.25">
      <c r="A134" s="144">
        <v>3888</v>
      </c>
      <c r="B134" s="8"/>
      <c r="C134" s="145" t="s">
        <v>540</v>
      </c>
      <c r="D134" s="88">
        <v>0</v>
      </c>
      <c r="E134" s="115">
        <v>25</v>
      </c>
      <c r="F134" s="119">
        <f t="shared" si="8"/>
        <v>-25</v>
      </c>
      <c r="G134" s="123"/>
    </row>
    <row r="135" spans="1:7" ht="13.5" thickBot="1" x14ac:dyDescent="0.25">
      <c r="A135" s="189"/>
      <c r="B135" s="190" t="s">
        <v>89</v>
      </c>
      <c r="C135" s="195"/>
      <c r="D135" s="192">
        <f>D136+D140</f>
        <v>10662993</v>
      </c>
      <c r="E135" s="196">
        <f>E136+E140</f>
        <v>919055.17999999993</v>
      </c>
      <c r="F135" s="193">
        <f t="shared" si="8"/>
        <v>9743937.8200000003</v>
      </c>
      <c r="G135" s="194">
        <f t="shared" ref="G135:G145" si="9">E135/D135</f>
        <v>8.6191107881248716E-2</v>
      </c>
    </row>
    <row r="136" spans="1:7" ht="13.5" thickBot="1" x14ac:dyDescent="0.25">
      <c r="A136" s="43" t="s">
        <v>90</v>
      </c>
      <c r="B136" s="8" t="s">
        <v>91</v>
      </c>
      <c r="C136" s="71"/>
      <c r="D136" s="83">
        <f>D137+D138+D139</f>
        <v>696257</v>
      </c>
      <c r="E136" s="133">
        <f>E137+E138+E139</f>
        <v>47713.94</v>
      </c>
      <c r="F136" s="127">
        <f t="shared" si="8"/>
        <v>648543.06000000006</v>
      </c>
      <c r="G136" s="128">
        <f t="shared" si="9"/>
        <v>6.8529206887686586E-2</v>
      </c>
    </row>
    <row r="137" spans="1:7" ht="25.5" x14ac:dyDescent="0.2">
      <c r="A137" s="37">
        <v>413</v>
      </c>
      <c r="B137" s="6"/>
      <c r="C137" s="61" t="s">
        <v>92</v>
      </c>
      <c r="D137" s="84">
        <f>D195+D284+D460+D826+D977+D1058+D1125+D1144+D1176+D1202+D1208+D1231+D1241+D1254</f>
        <v>335728</v>
      </c>
      <c r="E137" s="140">
        <f>E195+E284+E460+E826+E977+E1058+E1125+E1144+E1176+E1202+E1208+E1231+E1241+E1254</f>
        <v>27457.94</v>
      </c>
      <c r="F137" s="119">
        <f t="shared" si="8"/>
        <v>308270.06</v>
      </c>
      <c r="G137" s="123">
        <f t="shared" si="9"/>
        <v>8.1786267454606112E-2</v>
      </c>
    </row>
    <row r="138" spans="1:7" x14ac:dyDescent="0.2">
      <c r="A138" s="37">
        <v>4500</v>
      </c>
      <c r="B138" s="6"/>
      <c r="C138" s="61" t="s">
        <v>93</v>
      </c>
      <c r="D138" s="84">
        <f>D263+D408+D420+D443+D458+D504+D718+D979</f>
        <v>309357</v>
      </c>
      <c r="E138" s="140">
        <f>E263+E408+E420+E443+E458+E504+E718+E979</f>
        <v>11541</v>
      </c>
      <c r="F138" s="119">
        <f t="shared" si="8"/>
        <v>297816</v>
      </c>
      <c r="G138" s="123">
        <f t="shared" si="9"/>
        <v>3.7306412979179394E-2</v>
      </c>
    </row>
    <row r="139" spans="1:7" ht="13.5" thickBot="1" x14ac:dyDescent="0.25">
      <c r="A139" s="38">
        <v>4528</v>
      </c>
      <c r="B139" s="7"/>
      <c r="C139" s="72" t="s">
        <v>94</v>
      </c>
      <c r="D139" s="82">
        <f>D266+D343+D487+D922+D958</f>
        <v>51172</v>
      </c>
      <c r="E139" s="135">
        <f>E266+E343+E487+E922+E958</f>
        <v>8715</v>
      </c>
      <c r="F139" s="119">
        <f t="shared" si="8"/>
        <v>42457</v>
      </c>
      <c r="G139" s="123">
        <f t="shared" si="9"/>
        <v>0.1703079809270695</v>
      </c>
    </row>
    <row r="140" spans="1:7" ht="13.5" thickBot="1" x14ac:dyDescent="0.25">
      <c r="A140" s="44"/>
      <c r="B140" s="3" t="s">
        <v>95</v>
      </c>
      <c r="C140" s="50"/>
      <c r="D140" s="78">
        <f>D141+D142+D143</f>
        <v>9966736</v>
      </c>
      <c r="E140" s="114">
        <f>E141+E142+E143</f>
        <v>871341.24</v>
      </c>
      <c r="F140" s="127">
        <f t="shared" si="8"/>
        <v>9095394.7599999998</v>
      </c>
      <c r="G140" s="128">
        <f t="shared" si="9"/>
        <v>8.742493430146038E-2</v>
      </c>
    </row>
    <row r="141" spans="1:7" x14ac:dyDescent="0.2">
      <c r="A141" s="37">
        <v>50</v>
      </c>
      <c r="B141" s="6"/>
      <c r="C141" s="51" t="s">
        <v>16</v>
      </c>
      <c r="D141" s="85">
        <f>D197+D212+D221+D247+D272+D287+D329+D350+D363+D393+D424+D472+D488+D536+D555+D574+D589+D601+D617+D631+D647+D655+D682+D697+D709+D723+D741+D761+D781+D789+D798+D806+D830+D854+D875+D902+D923+D952+D959+D992+D1002+D1021+D1037+D1042+D1051+D1075+D1085+D1099+D1110+D1129+D1132+D1157+D1178+D1191+D1211+D1223+D1234+D1256</f>
        <v>6511464</v>
      </c>
      <c r="E141" s="141">
        <f>E197+E212+E221+E247+E272+E287+E329+E350+E363+E393+E424+E472+E488+E536+E555+E574+E589+E601+E617+E631+E647+E655+E682+E697+E709+E723+E741+E761+E781+E789+E798+E806+E830+E854+E875+E902+E923+E952+E959+E992+E1002+E1021+E1029+E1037+E1042+E1051+E1075+E1085+E1099+E1110+E1129+E1132+E1157+E1178+E1191+E1211+E1223+E1234+E1256</f>
        <v>522886.5299999998</v>
      </c>
      <c r="F141" s="119">
        <f t="shared" si="8"/>
        <v>5988577.4700000007</v>
      </c>
      <c r="G141" s="123">
        <f t="shared" si="9"/>
        <v>8.0302452720309878E-2</v>
      </c>
    </row>
    <row r="142" spans="1:7" x14ac:dyDescent="0.2">
      <c r="A142" s="37">
        <v>55</v>
      </c>
      <c r="B142" s="6"/>
      <c r="C142" s="51" t="s">
        <v>17</v>
      </c>
      <c r="D142" s="84">
        <f>D203+D216+D228+D252+D276+D291+D299+D305+D321+D333+D338+D344+D354+D368+D383+D389+D397+D404+D411+D416+D428+D462+D465+D477+D493+D541+D559+D579+D593+D605+D622+D636+D651+D659+D663+D676+D686+D701+D714+D728+D746+D766+D785+D794+D802+D811+D823+D835+D860+D881+D908+D929+D949+D964+D989+D996+D1006+D1012+D1017+D1025+D1033+D1046+D1055+D1060+D1064+D1068+D1072+D1079+D1090+D1096+D1103+D1107+D1115+D1139+D1147+D1150+D1154+D1161+D1182+D1195+D1204+D1215+D1227+D1238+D1243+D1247+D1251+D1261</f>
        <v>3403716</v>
      </c>
      <c r="E142" s="140">
        <f>E203+E216+E228+E252+E276+E291+E299+E305+E321+E333+E338+E344+E354+E368+E383+E389+E397+E404+E411+E416+E428+E455+E462+E465+E477+E493+E541+E559+E569+E579+E593+E605+E622+E636+E651+E659+E663+E676+E686+E701+E714+E728+E746+E766+E785+E794+E802+E811+E823+E835+E860+E881+E908+E929+E945+E949+E964+E989+E996+E1006+E1012+E1017+E1025+E1033+E1046+E1055+E1060+E1064+E1068+E1072+E1079+E1090+E1096+E1103+E1107+E1115+E1139+E1147+E1150+E1154+E1161+E1182+E1195+E1204+E1215+E1227+E1238+E1243+E1247+E1251+E1261</f>
        <v>348454.71000000014</v>
      </c>
      <c r="F142" s="119">
        <f t="shared" si="8"/>
        <v>3055261.29</v>
      </c>
      <c r="G142" s="123">
        <f t="shared" si="9"/>
        <v>0.1023747897885723</v>
      </c>
    </row>
    <row r="143" spans="1:7" ht="13.5" thickBot="1" x14ac:dyDescent="0.25">
      <c r="A143" s="38">
        <v>60</v>
      </c>
      <c r="B143" s="7"/>
      <c r="C143" s="59" t="s">
        <v>59</v>
      </c>
      <c r="D143" s="86">
        <f>D241+D260+D301+D484</f>
        <v>51556</v>
      </c>
      <c r="E143" s="142">
        <f>E241+E260+E301+E484</f>
        <v>0</v>
      </c>
      <c r="F143" s="119">
        <f t="shared" si="8"/>
        <v>51556</v>
      </c>
      <c r="G143" s="123">
        <f t="shared" si="9"/>
        <v>0</v>
      </c>
    </row>
    <row r="144" spans="1:7" ht="13.5" thickBot="1" x14ac:dyDescent="0.25">
      <c r="A144" s="214"/>
      <c r="B144" s="215" t="s">
        <v>96</v>
      </c>
      <c r="C144" s="216"/>
      <c r="D144" s="217">
        <f>D3-D135</f>
        <v>751618</v>
      </c>
      <c r="E144" s="218">
        <f>E3-E135</f>
        <v>-65504.79999999993</v>
      </c>
      <c r="F144" s="219">
        <f t="shared" si="8"/>
        <v>817122.79999999993</v>
      </c>
      <c r="G144" s="220">
        <f t="shared" si="9"/>
        <v>-8.7151718026976382E-2</v>
      </c>
    </row>
    <row r="145" spans="1:7" ht="13.5" thickBot="1" x14ac:dyDescent="0.25">
      <c r="A145" s="197"/>
      <c r="B145" s="198" t="s">
        <v>97</v>
      </c>
      <c r="C145" s="199"/>
      <c r="D145" s="200">
        <f>D146+D148+D169+D174+D177+D179</f>
        <v>-1743334</v>
      </c>
      <c r="E145" s="201">
        <f>E146+E148+E169+E174+E177+E179</f>
        <v>-20860</v>
      </c>
      <c r="F145" s="202">
        <f t="shared" si="8"/>
        <v>-1722474</v>
      </c>
      <c r="G145" s="203">
        <f t="shared" si="9"/>
        <v>1.1965578598249102E-2</v>
      </c>
    </row>
    <row r="146" spans="1:7" s="9" customFormat="1" x14ac:dyDescent="0.2">
      <c r="A146" s="28">
        <v>381</v>
      </c>
      <c r="B146" s="26"/>
      <c r="C146" s="57" t="s">
        <v>538</v>
      </c>
      <c r="D146" s="96">
        <f>SUM(D147)</f>
        <v>0</v>
      </c>
      <c r="E146" s="132">
        <f>SUM(E147)</f>
        <v>-660</v>
      </c>
      <c r="F146" s="130">
        <f t="shared" si="8"/>
        <v>660</v>
      </c>
      <c r="G146" s="131"/>
    </row>
    <row r="147" spans="1:7" x14ac:dyDescent="0.2">
      <c r="A147" s="45">
        <v>3811</v>
      </c>
      <c r="B147" s="30"/>
      <c r="C147" s="58" t="s">
        <v>539</v>
      </c>
      <c r="D147" s="88">
        <v>0</v>
      </c>
      <c r="E147" s="143">
        <v>-660</v>
      </c>
      <c r="F147" s="119">
        <f t="shared" si="8"/>
        <v>660</v>
      </c>
      <c r="G147" s="123"/>
    </row>
    <row r="148" spans="1:7" s="9" customFormat="1" x14ac:dyDescent="0.2">
      <c r="A148" s="27">
        <v>15</v>
      </c>
      <c r="B148" s="10"/>
      <c r="C148" s="52" t="s">
        <v>98</v>
      </c>
      <c r="D148" s="81">
        <f>SUM(D149+D165+D167)</f>
        <v>-1779550</v>
      </c>
      <c r="E148" s="134">
        <f>SUM(E149+E165+E167)</f>
        <v>-19600.52</v>
      </c>
      <c r="F148" s="130">
        <f t="shared" si="8"/>
        <v>-1759949.48</v>
      </c>
      <c r="G148" s="131">
        <f t="shared" ref="G148:G153" si="10">E148/D148</f>
        <v>1.1014312607119778E-2</v>
      </c>
    </row>
    <row r="149" spans="1:7" s="9" customFormat="1" x14ac:dyDescent="0.2">
      <c r="A149" s="27"/>
      <c r="B149" s="10">
        <v>1551</v>
      </c>
      <c r="C149" s="60" t="s">
        <v>176</v>
      </c>
      <c r="D149" s="81">
        <f>SUM(D150:D164)</f>
        <v>-1734550</v>
      </c>
      <c r="E149" s="134">
        <f>SUM(E150:E164)</f>
        <v>-19600.52</v>
      </c>
      <c r="F149" s="130">
        <f t="shared" si="8"/>
        <v>-1714949.48</v>
      </c>
      <c r="G149" s="131">
        <f t="shared" si="10"/>
        <v>1.1300060534432561E-2</v>
      </c>
    </row>
    <row r="150" spans="1:7" s="9" customFormat="1" x14ac:dyDescent="0.2">
      <c r="A150" s="27"/>
      <c r="B150" s="10"/>
      <c r="C150" s="54" t="s">
        <v>457</v>
      </c>
      <c r="D150" s="99">
        <f>-D245</f>
        <v>-20000</v>
      </c>
      <c r="E150" s="137">
        <f>-E245</f>
        <v>0</v>
      </c>
      <c r="F150" s="119">
        <f t="shared" si="8"/>
        <v>-20000</v>
      </c>
      <c r="G150" s="123">
        <f t="shared" si="10"/>
        <v>0</v>
      </c>
    </row>
    <row r="151" spans="1:7" s="9" customFormat="1" ht="38.25" x14ac:dyDescent="0.2">
      <c r="A151" s="27"/>
      <c r="B151" s="6"/>
      <c r="C151" s="67" t="s">
        <v>292</v>
      </c>
      <c r="D151" s="99">
        <f>-D319</f>
        <v>-400000</v>
      </c>
      <c r="E151" s="137">
        <f>-E319</f>
        <v>0</v>
      </c>
      <c r="F151" s="119">
        <f t="shared" si="8"/>
        <v>-400000</v>
      </c>
      <c r="G151" s="123">
        <f t="shared" si="10"/>
        <v>0</v>
      </c>
    </row>
    <row r="152" spans="1:7" s="9" customFormat="1" x14ac:dyDescent="0.2">
      <c r="A152" s="27"/>
      <c r="B152" s="6"/>
      <c r="C152" s="61" t="s">
        <v>296</v>
      </c>
      <c r="D152" s="99">
        <f>-D326</f>
        <v>-90000</v>
      </c>
      <c r="E152" s="137">
        <f>-E326</f>
        <v>0</v>
      </c>
      <c r="F152" s="119">
        <f t="shared" si="8"/>
        <v>-90000</v>
      </c>
      <c r="G152" s="123">
        <f t="shared" si="10"/>
        <v>0</v>
      </c>
    </row>
    <row r="153" spans="1:7" s="9" customFormat="1" x14ac:dyDescent="0.2">
      <c r="A153" s="34"/>
      <c r="B153" s="6"/>
      <c r="C153" s="67" t="s">
        <v>519</v>
      </c>
      <c r="D153" s="99">
        <f>-D327</f>
        <v>-250000</v>
      </c>
      <c r="E153" s="137">
        <f>-E327</f>
        <v>0</v>
      </c>
      <c r="F153" s="119">
        <f t="shared" si="8"/>
        <v>-250000</v>
      </c>
      <c r="G153" s="123">
        <f t="shared" si="10"/>
        <v>0</v>
      </c>
    </row>
    <row r="154" spans="1:7" s="9" customFormat="1" x14ac:dyDescent="0.2">
      <c r="A154" s="34"/>
      <c r="B154" s="6"/>
      <c r="C154" s="67" t="s">
        <v>551</v>
      </c>
      <c r="D154" s="99">
        <f>-D373</f>
        <v>0</v>
      </c>
      <c r="E154" s="99">
        <f>-E373</f>
        <v>-2136</v>
      </c>
      <c r="F154" s="119">
        <f t="shared" si="8"/>
        <v>2136</v>
      </c>
      <c r="G154" s="123"/>
    </row>
    <row r="155" spans="1:7" s="9" customFormat="1" ht="25.5" x14ac:dyDescent="0.2">
      <c r="A155" s="27"/>
      <c r="B155" s="6"/>
      <c r="C155" s="67" t="s">
        <v>495</v>
      </c>
      <c r="D155" s="99">
        <f>-D387</f>
        <v>-60000</v>
      </c>
      <c r="E155" s="137">
        <f>-E387</f>
        <v>0</v>
      </c>
      <c r="F155" s="119">
        <f t="shared" si="8"/>
        <v>-60000</v>
      </c>
      <c r="G155" s="123">
        <f>E155/D155</f>
        <v>0</v>
      </c>
    </row>
    <row r="156" spans="1:7" s="9" customFormat="1" ht="25.5" x14ac:dyDescent="0.2">
      <c r="A156" s="27"/>
      <c r="B156" s="6"/>
      <c r="C156" s="61" t="s">
        <v>493</v>
      </c>
      <c r="D156" s="99">
        <f t="shared" ref="D156:E158" si="11">-D439</f>
        <v>-94000</v>
      </c>
      <c r="E156" s="137">
        <f t="shared" si="11"/>
        <v>0</v>
      </c>
      <c r="F156" s="119">
        <f t="shared" si="8"/>
        <v>-94000</v>
      </c>
      <c r="G156" s="123">
        <f>E156/D156</f>
        <v>0</v>
      </c>
    </row>
    <row r="157" spans="1:7" s="9" customFormat="1" ht="25.5" x14ac:dyDescent="0.2">
      <c r="A157" s="27"/>
      <c r="B157" s="6"/>
      <c r="C157" s="21" t="s">
        <v>561</v>
      </c>
      <c r="D157" s="99">
        <f t="shared" si="11"/>
        <v>0</v>
      </c>
      <c r="E157" s="99">
        <f t="shared" si="11"/>
        <v>-4933.16</v>
      </c>
      <c r="F157" s="119">
        <f>D157-E157</f>
        <v>4933.16</v>
      </c>
      <c r="G157" s="123"/>
    </row>
    <row r="158" spans="1:7" s="9" customFormat="1" ht="38.25" x14ac:dyDescent="0.2">
      <c r="A158" s="27"/>
      <c r="B158" s="6"/>
      <c r="C158" s="21" t="s">
        <v>541</v>
      </c>
      <c r="D158" s="99">
        <f t="shared" si="11"/>
        <v>0</v>
      </c>
      <c r="E158" s="99">
        <f t="shared" si="11"/>
        <v>-5210.16</v>
      </c>
      <c r="F158" s="119">
        <f>D158-E158</f>
        <v>5210.16</v>
      </c>
      <c r="G158" s="123"/>
    </row>
    <row r="159" spans="1:7" s="9" customFormat="1" ht="25.5" x14ac:dyDescent="0.2">
      <c r="A159" s="27"/>
      <c r="B159" s="6"/>
      <c r="C159" s="61" t="s">
        <v>456</v>
      </c>
      <c r="D159" s="99">
        <f>-D614</f>
        <v>-40000</v>
      </c>
      <c r="E159" s="137">
        <f>-E614</f>
        <v>0</v>
      </c>
      <c r="F159" s="119">
        <f t="shared" ref="F159:F186" si="12">D159-E159</f>
        <v>-40000</v>
      </c>
      <c r="G159" s="123">
        <f>E159/D159</f>
        <v>0</v>
      </c>
    </row>
    <row r="160" spans="1:7" s="9" customFormat="1" ht="25.5" x14ac:dyDescent="0.2">
      <c r="A160" s="27"/>
      <c r="B160" s="6"/>
      <c r="C160" s="61" t="s">
        <v>464</v>
      </c>
      <c r="D160" s="99">
        <f>-D852</f>
        <v>-28550</v>
      </c>
      <c r="E160" s="137">
        <f>-E852</f>
        <v>0</v>
      </c>
      <c r="F160" s="119">
        <f t="shared" si="12"/>
        <v>-28550</v>
      </c>
      <c r="G160" s="123">
        <f>E160/D160</f>
        <v>0</v>
      </c>
    </row>
    <row r="161" spans="1:7" s="9" customFormat="1" ht="63.75" x14ac:dyDescent="0.2">
      <c r="A161" s="27"/>
      <c r="B161" s="6"/>
      <c r="C161" s="54" t="s">
        <v>454</v>
      </c>
      <c r="D161" s="99">
        <f t="shared" ref="D161:E163" si="13">-D898</f>
        <v>-214000</v>
      </c>
      <c r="E161" s="137">
        <f t="shared" si="13"/>
        <v>0</v>
      </c>
      <c r="F161" s="119">
        <f t="shared" si="12"/>
        <v>-214000</v>
      </c>
      <c r="G161" s="123">
        <f>E161/D161</f>
        <v>0</v>
      </c>
    </row>
    <row r="162" spans="1:7" s="9" customFormat="1" ht="25.5" x14ac:dyDescent="0.2">
      <c r="A162" s="27"/>
      <c r="B162" s="6"/>
      <c r="C162" s="54" t="s">
        <v>455</v>
      </c>
      <c r="D162" s="99">
        <f t="shared" si="13"/>
        <v>-38000</v>
      </c>
      <c r="E162" s="137">
        <f t="shared" si="13"/>
        <v>0</v>
      </c>
      <c r="F162" s="119">
        <f t="shared" si="12"/>
        <v>-38000</v>
      </c>
      <c r="G162" s="123">
        <f>E162/D162</f>
        <v>0</v>
      </c>
    </row>
    <row r="163" spans="1:7" s="9" customFormat="1" ht="25.5" x14ac:dyDescent="0.2">
      <c r="A163" s="27"/>
      <c r="B163" s="6"/>
      <c r="C163" s="54" t="s">
        <v>494</v>
      </c>
      <c r="D163" s="99">
        <f t="shared" si="13"/>
        <v>-500000</v>
      </c>
      <c r="E163" s="137">
        <f t="shared" si="13"/>
        <v>0</v>
      </c>
      <c r="F163" s="119">
        <f t="shared" si="12"/>
        <v>-500000</v>
      </c>
      <c r="G163" s="123">
        <f>E163/D163</f>
        <v>0</v>
      </c>
    </row>
    <row r="164" spans="1:7" s="9" customFormat="1" ht="63.75" x14ac:dyDescent="0.2">
      <c r="A164" s="27"/>
      <c r="B164" s="6"/>
      <c r="C164" s="61" t="s">
        <v>573</v>
      </c>
      <c r="D164" s="99">
        <f>-D943</f>
        <v>0</v>
      </c>
      <c r="E164" s="99">
        <f>-E943</f>
        <v>-7321.2</v>
      </c>
      <c r="F164" s="119">
        <f t="shared" si="12"/>
        <v>7321.2</v>
      </c>
      <c r="G164" s="123"/>
    </row>
    <row r="165" spans="1:7" s="9" customFormat="1" ht="25.5" x14ac:dyDescent="0.2">
      <c r="A165" s="27"/>
      <c r="B165" s="10">
        <v>1554</v>
      </c>
      <c r="C165" s="53" t="s">
        <v>480</v>
      </c>
      <c r="D165" s="97">
        <f>SUM(D166:D166)</f>
        <v>-25000</v>
      </c>
      <c r="E165" s="138">
        <f>SUM(E166:E166)</f>
        <v>0</v>
      </c>
      <c r="F165" s="119">
        <f t="shared" si="12"/>
        <v>-25000</v>
      </c>
      <c r="G165" s="123">
        <f t="shared" ref="G165:G171" si="14">E165/D165</f>
        <v>0</v>
      </c>
    </row>
    <row r="166" spans="1:7" s="9" customFormat="1" ht="25.5" x14ac:dyDescent="0.2">
      <c r="A166" s="27"/>
      <c r="B166" s="6"/>
      <c r="C166" s="54" t="s">
        <v>489</v>
      </c>
      <c r="D166" s="99">
        <f>-D1172</f>
        <v>-25000</v>
      </c>
      <c r="E166" s="137">
        <f>-E1172</f>
        <v>0</v>
      </c>
      <c r="F166" s="119">
        <f t="shared" si="12"/>
        <v>-25000</v>
      </c>
      <c r="G166" s="123">
        <f t="shared" si="14"/>
        <v>0</v>
      </c>
    </row>
    <row r="167" spans="1:7" s="9" customFormat="1" x14ac:dyDescent="0.2">
      <c r="A167" s="27"/>
      <c r="B167" s="10">
        <v>1556</v>
      </c>
      <c r="C167" s="60" t="s">
        <v>312</v>
      </c>
      <c r="D167" s="97">
        <f>SUM(D168:D168)</f>
        <v>-20000</v>
      </c>
      <c r="E167" s="138">
        <f>SUM(E168:E168)</f>
        <v>0</v>
      </c>
      <c r="F167" s="119">
        <f t="shared" si="12"/>
        <v>-20000</v>
      </c>
      <c r="G167" s="123">
        <f t="shared" si="14"/>
        <v>0</v>
      </c>
    </row>
    <row r="168" spans="1:7" s="9" customFormat="1" x14ac:dyDescent="0.2">
      <c r="A168" s="27"/>
      <c r="B168" s="6"/>
      <c r="C168" s="61" t="s">
        <v>510</v>
      </c>
      <c r="D168" s="99">
        <f>-D469</f>
        <v>-20000</v>
      </c>
      <c r="E168" s="137">
        <f>-E469</f>
        <v>0</v>
      </c>
      <c r="F168" s="119">
        <f t="shared" si="12"/>
        <v>-20000</v>
      </c>
      <c r="G168" s="123">
        <f t="shared" si="14"/>
        <v>0</v>
      </c>
    </row>
    <row r="169" spans="1:7" s="9" customFormat="1" x14ac:dyDescent="0.2">
      <c r="A169" s="27">
        <v>3502</v>
      </c>
      <c r="B169" s="10"/>
      <c r="C169" s="60" t="s">
        <v>99</v>
      </c>
      <c r="D169" s="80">
        <f>SUM(D170:D173)</f>
        <v>190000</v>
      </c>
      <c r="E169" s="126">
        <f>SUM(E170:E173)</f>
        <v>8950.16</v>
      </c>
      <c r="F169" s="130">
        <f t="shared" si="12"/>
        <v>181049.84</v>
      </c>
      <c r="G169" s="131">
        <f t="shared" si="14"/>
        <v>4.7106105263157894E-2</v>
      </c>
    </row>
    <row r="170" spans="1:7" s="9" customFormat="1" ht="25.5" x14ac:dyDescent="0.2">
      <c r="A170" s="27"/>
      <c r="B170" s="10"/>
      <c r="C170" s="54" t="s">
        <v>494</v>
      </c>
      <c r="D170" s="88">
        <v>160000</v>
      </c>
      <c r="E170" s="115">
        <v>0</v>
      </c>
      <c r="F170" s="119">
        <f t="shared" si="12"/>
        <v>160000</v>
      </c>
      <c r="G170" s="123">
        <f t="shared" si="14"/>
        <v>0</v>
      </c>
    </row>
    <row r="171" spans="1:7" s="9" customFormat="1" x14ac:dyDescent="0.2">
      <c r="A171" s="27"/>
      <c r="B171" s="10"/>
      <c r="C171" s="21" t="s">
        <v>497</v>
      </c>
      <c r="D171" s="88">
        <v>30000</v>
      </c>
      <c r="E171" s="115">
        <v>0</v>
      </c>
      <c r="F171" s="119">
        <f t="shared" si="12"/>
        <v>30000</v>
      </c>
      <c r="G171" s="123">
        <f t="shared" si="14"/>
        <v>0</v>
      </c>
    </row>
    <row r="172" spans="1:7" s="9" customFormat="1" x14ac:dyDescent="0.2">
      <c r="A172" s="27"/>
      <c r="B172" s="10"/>
      <c r="C172" s="21" t="s">
        <v>537</v>
      </c>
      <c r="D172" s="88">
        <v>0</v>
      </c>
      <c r="E172" s="115">
        <v>3740</v>
      </c>
      <c r="F172" s="119">
        <f t="shared" si="12"/>
        <v>-3740</v>
      </c>
      <c r="G172" s="123"/>
    </row>
    <row r="173" spans="1:7" s="9" customFormat="1" ht="38.25" x14ac:dyDescent="0.2">
      <c r="A173" s="27"/>
      <c r="B173" s="10"/>
      <c r="C173" s="54" t="s">
        <v>541</v>
      </c>
      <c r="D173" s="88">
        <v>0</v>
      </c>
      <c r="E173" s="115">
        <v>5210.16</v>
      </c>
      <c r="F173" s="119">
        <f t="shared" si="12"/>
        <v>-5210.16</v>
      </c>
      <c r="G173" s="123"/>
    </row>
    <row r="174" spans="1:7" s="9" customFormat="1" x14ac:dyDescent="0.2">
      <c r="A174" s="27">
        <v>4502</v>
      </c>
      <c r="B174" s="10"/>
      <c r="C174" s="60" t="s">
        <v>100</v>
      </c>
      <c r="D174" s="81">
        <f>SUM(D175:D176)</f>
        <v>-60000</v>
      </c>
      <c r="E174" s="134">
        <f>SUM(E175:E176)</f>
        <v>-7480</v>
      </c>
      <c r="F174" s="130">
        <f t="shared" si="12"/>
        <v>-52520</v>
      </c>
      <c r="G174" s="131">
        <f>E174/D174</f>
        <v>0.12466666666666666</v>
      </c>
    </row>
    <row r="175" spans="1:7" x14ac:dyDescent="0.2">
      <c r="A175" s="37"/>
      <c r="B175" s="6">
        <v>4502</v>
      </c>
      <c r="C175" s="21" t="s">
        <v>497</v>
      </c>
      <c r="D175" s="99">
        <f>-D379</f>
        <v>-60000</v>
      </c>
      <c r="E175" s="137">
        <f>-E379</f>
        <v>0</v>
      </c>
      <c r="F175" s="119">
        <f t="shared" si="12"/>
        <v>-60000</v>
      </c>
      <c r="G175" s="123">
        <f>E175/D175</f>
        <v>0</v>
      </c>
    </row>
    <row r="176" spans="1:7" x14ac:dyDescent="0.2">
      <c r="A176" s="37"/>
      <c r="B176" s="6">
        <v>4502</v>
      </c>
      <c r="C176" s="21" t="s">
        <v>555</v>
      </c>
      <c r="D176" s="99">
        <f>-D380</f>
        <v>0</v>
      </c>
      <c r="E176" s="99">
        <f>-E380</f>
        <v>-7480</v>
      </c>
      <c r="F176" s="119">
        <f t="shared" si="12"/>
        <v>7480</v>
      </c>
      <c r="G176" s="123"/>
    </row>
    <row r="177" spans="1:7" s="9" customFormat="1" x14ac:dyDescent="0.2">
      <c r="A177" s="28">
        <v>655</v>
      </c>
      <c r="B177" s="26"/>
      <c r="C177" s="60" t="s">
        <v>101</v>
      </c>
      <c r="D177" s="96">
        <f>SUM(D178)</f>
        <v>150</v>
      </c>
      <c r="E177" s="132">
        <f>SUM(E178)</f>
        <v>11.36</v>
      </c>
      <c r="F177" s="130">
        <f t="shared" si="12"/>
        <v>138.63999999999999</v>
      </c>
      <c r="G177" s="131">
        <f t="shared" ref="G177:G186" si="15">E177/D177</f>
        <v>7.5733333333333333E-2</v>
      </c>
    </row>
    <row r="178" spans="1:7" s="9" customFormat="1" x14ac:dyDescent="0.2">
      <c r="A178" s="28"/>
      <c r="B178" s="29">
        <v>6550</v>
      </c>
      <c r="C178" s="56" t="s">
        <v>439</v>
      </c>
      <c r="D178" s="88">
        <v>150</v>
      </c>
      <c r="E178" s="115">
        <v>11.36</v>
      </c>
      <c r="F178" s="119">
        <f t="shared" si="12"/>
        <v>138.63999999999999</v>
      </c>
      <c r="G178" s="123">
        <f t="shared" si="15"/>
        <v>7.5733333333333333E-2</v>
      </c>
    </row>
    <row r="179" spans="1:7" s="9" customFormat="1" x14ac:dyDescent="0.2">
      <c r="A179" s="27">
        <v>650</v>
      </c>
      <c r="B179" s="10"/>
      <c r="C179" s="60" t="s">
        <v>102</v>
      </c>
      <c r="D179" s="96">
        <f>SUM(D180:D180)</f>
        <v>-93934</v>
      </c>
      <c r="E179" s="132">
        <f>SUM(E180:E180)</f>
        <v>-2081</v>
      </c>
      <c r="F179" s="130">
        <f t="shared" si="12"/>
        <v>-91853</v>
      </c>
      <c r="G179" s="131">
        <f t="shared" si="15"/>
        <v>2.2153852705090807E-2</v>
      </c>
    </row>
    <row r="180" spans="1:7" s="9" customFormat="1" ht="26.25" thickBot="1" x14ac:dyDescent="0.25">
      <c r="A180" s="27"/>
      <c r="B180" s="24" t="s">
        <v>40</v>
      </c>
      <c r="C180" s="62" t="s">
        <v>65</v>
      </c>
      <c r="D180" s="99">
        <f>-D281</f>
        <v>-93934</v>
      </c>
      <c r="E180" s="99">
        <f>-E281</f>
        <v>-2081</v>
      </c>
      <c r="F180" s="119">
        <f t="shared" si="12"/>
        <v>-91853</v>
      </c>
      <c r="G180" s="123">
        <f t="shared" si="15"/>
        <v>2.2153852705090807E-2</v>
      </c>
    </row>
    <row r="181" spans="1:7" s="17" customFormat="1" ht="13.5" thickBot="1" x14ac:dyDescent="0.25">
      <c r="A181" s="221"/>
      <c r="B181" s="222" t="s">
        <v>103</v>
      </c>
      <c r="C181" s="223"/>
      <c r="D181" s="217">
        <f>D144+D145</f>
        <v>-991716</v>
      </c>
      <c r="E181" s="218">
        <f>E144+E145</f>
        <v>-86364.79999999993</v>
      </c>
      <c r="F181" s="219">
        <f t="shared" si="12"/>
        <v>-905351.20000000007</v>
      </c>
      <c r="G181" s="220">
        <f t="shared" si="15"/>
        <v>8.7086222265245219E-2</v>
      </c>
    </row>
    <row r="182" spans="1:7" ht="13.5" thickBot="1" x14ac:dyDescent="0.25">
      <c r="A182" s="189"/>
      <c r="B182" s="198" t="s">
        <v>104</v>
      </c>
      <c r="C182" s="199"/>
      <c r="D182" s="204">
        <f>D183+D185</f>
        <v>991716</v>
      </c>
      <c r="E182" s="205">
        <f>E183+E185</f>
        <v>-43778.01</v>
      </c>
      <c r="F182" s="193">
        <f t="shared" si="12"/>
        <v>1035494.01</v>
      </c>
      <c r="G182" s="194">
        <f t="shared" si="15"/>
        <v>-4.4143696380818706E-2</v>
      </c>
    </row>
    <row r="183" spans="1:7" x14ac:dyDescent="0.2">
      <c r="A183" s="28">
        <v>2585</v>
      </c>
      <c r="B183" s="26"/>
      <c r="C183" s="57" t="s">
        <v>199</v>
      </c>
      <c r="D183" s="87">
        <f>SUM(D184)</f>
        <v>1569550</v>
      </c>
      <c r="E183" s="139">
        <f>SUM(E184)</f>
        <v>0</v>
      </c>
      <c r="F183" s="130">
        <f t="shared" si="12"/>
        <v>1569550</v>
      </c>
      <c r="G183" s="131">
        <f t="shared" si="15"/>
        <v>0</v>
      </c>
    </row>
    <row r="184" spans="1:7" x14ac:dyDescent="0.2">
      <c r="A184" s="45"/>
      <c r="B184" s="30">
        <v>25852</v>
      </c>
      <c r="C184" s="58" t="s">
        <v>201</v>
      </c>
      <c r="D184" s="88">
        <v>1569550</v>
      </c>
      <c r="E184" s="115">
        <v>0</v>
      </c>
      <c r="F184" s="119">
        <f t="shared" si="12"/>
        <v>1569550</v>
      </c>
      <c r="G184" s="123">
        <f t="shared" si="15"/>
        <v>0</v>
      </c>
    </row>
    <row r="185" spans="1:7" s="9" customFormat="1" x14ac:dyDescent="0.2">
      <c r="A185" s="32" t="s">
        <v>200</v>
      </c>
      <c r="B185" s="31"/>
      <c r="C185" s="10" t="s">
        <v>105</v>
      </c>
      <c r="D185" s="96">
        <f>SUM(D186:D186)</f>
        <v>-577834</v>
      </c>
      <c r="E185" s="132">
        <f>SUM(E186:E186)</f>
        <v>-43778.01</v>
      </c>
      <c r="F185" s="130">
        <f t="shared" si="12"/>
        <v>-534055.99</v>
      </c>
      <c r="G185" s="131">
        <f t="shared" si="15"/>
        <v>7.5762260441580118E-2</v>
      </c>
    </row>
    <row r="186" spans="1:7" ht="13.5" thickBot="1" x14ac:dyDescent="0.25">
      <c r="A186" s="32"/>
      <c r="B186" s="33" t="s">
        <v>202</v>
      </c>
      <c r="C186" s="56" t="s">
        <v>60</v>
      </c>
      <c r="D186" s="88">
        <v>-577834</v>
      </c>
      <c r="E186" s="115">
        <v>-43778.01</v>
      </c>
      <c r="F186" s="119">
        <f t="shared" si="12"/>
        <v>-534055.99</v>
      </c>
      <c r="G186" s="123">
        <f t="shared" si="15"/>
        <v>7.5762260441580118E-2</v>
      </c>
    </row>
    <row r="187" spans="1:7" ht="13.5" thickBot="1" x14ac:dyDescent="0.25">
      <c r="A187" s="224">
        <v>100</v>
      </c>
      <c r="B187" s="222" t="s">
        <v>106</v>
      </c>
      <c r="C187" s="223"/>
      <c r="D187" s="225">
        <f>SUM(D181+D182)</f>
        <v>0</v>
      </c>
      <c r="E187" s="226">
        <v>-22768.87</v>
      </c>
      <c r="F187" s="218">
        <f>D187+D188-E187</f>
        <v>-1533177.1099999999</v>
      </c>
      <c r="G187" s="220"/>
    </row>
    <row r="188" spans="1:7" ht="13.5" thickBot="1" x14ac:dyDescent="0.25">
      <c r="A188" s="224"/>
      <c r="B188" s="222" t="s">
        <v>481</v>
      </c>
      <c r="C188" s="223"/>
      <c r="D188" s="227">
        <v>-1555945.98</v>
      </c>
      <c r="E188" s="226"/>
      <c r="F188" s="219"/>
      <c r="G188" s="220"/>
    </row>
    <row r="189" spans="1:7" ht="13.5" thickBot="1" x14ac:dyDescent="0.25">
      <c r="A189" s="224"/>
      <c r="B189" s="228" t="s">
        <v>592</v>
      </c>
      <c r="C189" s="229"/>
      <c r="D189" s="227"/>
      <c r="E189" s="230">
        <f>SUM(E187-E181-E182)</f>
        <v>107373.93999999994</v>
      </c>
      <c r="F189" s="219">
        <f t="shared" ref="F189:F252" si="16">D189-E189</f>
        <v>-107373.93999999994</v>
      </c>
      <c r="G189" s="220"/>
    </row>
    <row r="190" spans="1:7" ht="13.5" thickBot="1" x14ac:dyDescent="0.25">
      <c r="A190" s="93"/>
      <c r="B190" s="3"/>
      <c r="C190" s="94"/>
      <c r="D190" s="111">
        <f>SUBTOTAL(9,D194:D1262)</f>
        <v>66530844</v>
      </c>
      <c r="E190" s="163">
        <f>SUBTOTAL(9,E194:E1262)</f>
        <v>4965281.6100000069</v>
      </c>
      <c r="F190" s="161">
        <f t="shared" si="16"/>
        <v>61565562.389999993</v>
      </c>
      <c r="G190" s="162">
        <f t="shared" ref="G190:G221" si="17">E190/D190</f>
        <v>7.4631273428607148E-2</v>
      </c>
    </row>
    <row r="191" spans="1:7" ht="27.75" customHeight="1" thickBot="1" x14ac:dyDescent="0.25">
      <c r="A191" s="221"/>
      <c r="B191" s="243" t="s">
        <v>107</v>
      </c>
      <c r="C191" s="244"/>
      <c r="D191" s="231">
        <f>D192+D282+D297+D341+D376+D418+D421+D720+D1141</f>
        <v>12596477</v>
      </c>
      <c r="E191" s="232">
        <f>E192+E282+E297+E341+E376+E418+E421+E720+E1141</f>
        <v>948216.7</v>
      </c>
      <c r="F191" s="219">
        <f t="shared" si="16"/>
        <v>11648260.300000001</v>
      </c>
      <c r="G191" s="220">
        <f t="shared" si="17"/>
        <v>7.5276341154753026E-2</v>
      </c>
    </row>
    <row r="192" spans="1:7" ht="13.5" thickBot="1" x14ac:dyDescent="0.25">
      <c r="A192" s="206" t="s">
        <v>39</v>
      </c>
      <c r="B192" s="190" t="s">
        <v>108</v>
      </c>
      <c r="C192" s="207"/>
      <c r="D192" s="208">
        <f>SUM(D193+D219+D259+D261+D279)</f>
        <v>1363389</v>
      </c>
      <c r="E192" s="209">
        <f>SUM(E193+E219+E259+E261+E279)</f>
        <v>102948.88</v>
      </c>
      <c r="F192" s="193">
        <f t="shared" si="16"/>
        <v>1260440.1200000001</v>
      </c>
      <c r="G192" s="194">
        <f t="shared" si="17"/>
        <v>7.55095427643908E-2</v>
      </c>
    </row>
    <row r="193" spans="1:7" x14ac:dyDescent="0.2">
      <c r="A193" s="32" t="s">
        <v>542</v>
      </c>
      <c r="B193" s="10" t="s">
        <v>543</v>
      </c>
      <c r="C193" s="63"/>
      <c r="D193" s="109">
        <f>SUM(D194+D211)</f>
        <v>93327</v>
      </c>
      <c r="E193" s="150">
        <f>SUM(E194+E211)</f>
        <v>6379.13</v>
      </c>
      <c r="F193" s="125">
        <f t="shared" si="16"/>
        <v>86947.87</v>
      </c>
      <c r="G193" s="131">
        <f t="shared" si="17"/>
        <v>6.8352459631189258E-2</v>
      </c>
    </row>
    <row r="194" spans="1:7" s="9" customFormat="1" x14ac:dyDescent="0.2">
      <c r="A194" s="32" t="s">
        <v>277</v>
      </c>
      <c r="B194" s="10" t="s">
        <v>134</v>
      </c>
      <c r="C194" s="52"/>
      <c r="D194" s="97">
        <f>SUM(D195+D197+D203)</f>
        <v>89397</v>
      </c>
      <c r="E194" s="151">
        <f>SUM(E195+E197+E203)</f>
        <v>6146.38</v>
      </c>
      <c r="F194" s="126">
        <f t="shared" si="16"/>
        <v>83250.62</v>
      </c>
      <c r="G194" s="131">
        <f t="shared" si="17"/>
        <v>6.8753761311900849E-2</v>
      </c>
    </row>
    <row r="195" spans="1:7" s="9" customFormat="1" ht="25.5" x14ac:dyDescent="0.2">
      <c r="A195" s="32"/>
      <c r="B195" s="22">
        <v>413</v>
      </c>
      <c r="C195" s="63" t="s">
        <v>92</v>
      </c>
      <c r="D195" s="89">
        <f>SUM(D196)</f>
        <v>2100</v>
      </c>
      <c r="E195" s="152">
        <f>SUM(E196)</f>
        <v>0</v>
      </c>
      <c r="F195" s="126">
        <f t="shared" si="16"/>
        <v>2100</v>
      </c>
      <c r="G195" s="131">
        <f t="shared" si="17"/>
        <v>0</v>
      </c>
    </row>
    <row r="196" spans="1:7" s="9" customFormat="1" x14ac:dyDescent="0.2">
      <c r="A196" s="32"/>
      <c r="B196" s="20">
        <v>4139</v>
      </c>
      <c r="C196" s="62" t="s">
        <v>165</v>
      </c>
      <c r="D196" s="88">
        <v>2100</v>
      </c>
      <c r="E196" s="156">
        <v>0</v>
      </c>
      <c r="F196" s="140">
        <f t="shared" si="16"/>
        <v>2100</v>
      </c>
      <c r="G196" s="123">
        <f t="shared" si="17"/>
        <v>0</v>
      </c>
    </row>
    <row r="197" spans="1:7" s="9" customFormat="1" x14ac:dyDescent="0.2">
      <c r="A197" s="32"/>
      <c r="B197" s="10">
        <v>50</v>
      </c>
      <c r="C197" s="60" t="s">
        <v>16</v>
      </c>
      <c r="D197" s="107">
        <f>SUM(D198+D201+D202)</f>
        <v>81282</v>
      </c>
      <c r="E197" s="154">
        <f>SUM(E198+E201+E202)</f>
        <v>5564.35</v>
      </c>
      <c r="F197" s="126">
        <f t="shared" si="16"/>
        <v>75717.649999999994</v>
      </c>
      <c r="G197" s="131">
        <f t="shared" si="17"/>
        <v>6.8457346029871316E-2</v>
      </c>
    </row>
    <row r="198" spans="1:7" x14ac:dyDescent="0.2">
      <c r="A198" s="34"/>
      <c r="B198" s="6">
        <v>500</v>
      </c>
      <c r="C198" s="61" t="s">
        <v>161</v>
      </c>
      <c r="D198" s="108">
        <f>SUM(D199:D200)</f>
        <v>59888</v>
      </c>
      <c r="E198" s="155">
        <f>SUM(E199:E200)</f>
        <v>4175</v>
      </c>
      <c r="F198" s="140">
        <f t="shared" si="16"/>
        <v>55713</v>
      </c>
      <c r="G198" s="123">
        <f t="shared" si="17"/>
        <v>6.9713465134918509E-2</v>
      </c>
    </row>
    <row r="199" spans="1:7" x14ac:dyDescent="0.2">
      <c r="A199" s="34"/>
      <c r="B199" s="6">
        <v>5000</v>
      </c>
      <c r="C199" s="62" t="s">
        <v>276</v>
      </c>
      <c r="D199" s="88">
        <v>42143</v>
      </c>
      <c r="E199" s="156">
        <v>2725</v>
      </c>
      <c r="F199" s="140">
        <f t="shared" si="16"/>
        <v>39418</v>
      </c>
      <c r="G199" s="123">
        <f t="shared" si="17"/>
        <v>6.4660797760007591E-2</v>
      </c>
    </row>
    <row r="200" spans="1:7" x14ac:dyDescent="0.2">
      <c r="A200" s="34"/>
      <c r="B200" s="6">
        <v>5001</v>
      </c>
      <c r="C200" s="61" t="s">
        <v>167</v>
      </c>
      <c r="D200" s="88">
        <v>17745</v>
      </c>
      <c r="E200" s="156">
        <v>1450</v>
      </c>
      <c r="F200" s="140">
        <f t="shared" si="16"/>
        <v>16295</v>
      </c>
      <c r="G200" s="123">
        <f t="shared" si="17"/>
        <v>8.1713158636235558E-2</v>
      </c>
    </row>
    <row r="201" spans="1:7" x14ac:dyDescent="0.2">
      <c r="A201" s="34"/>
      <c r="B201" s="6">
        <v>5050</v>
      </c>
      <c r="C201" s="61" t="s">
        <v>62</v>
      </c>
      <c r="D201" s="88">
        <v>1200</v>
      </c>
      <c r="E201" s="156">
        <v>0</v>
      </c>
      <c r="F201" s="140">
        <f t="shared" si="16"/>
        <v>1200</v>
      </c>
      <c r="G201" s="123">
        <f t="shared" si="17"/>
        <v>0</v>
      </c>
    </row>
    <row r="202" spans="1:7" x14ac:dyDescent="0.2">
      <c r="A202" s="34"/>
      <c r="B202" s="6">
        <v>506</v>
      </c>
      <c r="C202" s="61" t="s">
        <v>162</v>
      </c>
      <c r="D202" s="88">
        <v>20194</v>
      </c>
      <c r="E202" s="156">
        <v>1389.35</v>
      </c>
      <c r="F202" s="140">
        <f t="shared" si="16"/>
        <v>18804.650000000001</v>
      </c>
      <c r="G202" s="123">
        <f t="shared" si="17"/>
        <v>6.8800138655046042E-2</v>
      </c>
    </row>
    <row r="203" spans="1:7" s="9" customFormat="1" x14ac:dyDescent="0.2">
      <c r="A203" s="32"/>
      <c r="B203" s="10">
        <v>55</v>
      </c>
      <c r="C203" s="60" t="s">
        <v>17</v>
      </c>
      <c r="D203" s="107">
        <f>SUM(D204:D210)</f>
        <v>6015</v>
      </c>
      <c r="E203" s="154">
        <f>SUM(E204:E210)</f>
        <v>582.03000000000009</v>
      </c>
      <c r="F203" s="126">
        <f t="shared" si="16"/>
        <v>5432.97</v>
      </c>
      <c r="G203" s="131">
        <f t="shared" si="17"/>
        <v>9.6763092269326695E-2</v>
      </c>
    </row>
    <row r="204" spans="1:7" x14ac:dyDescent="0.2">
      <c r="A204" s="34"/>
      <c r="B204" s="6">
        <v>5500</v>
      </c>
      <c r="C204" s="61" t="s">
        <v>18</v>
      </c>
      <c r="D204" s="88">
        <v>2200</v>
      </c>
      <c r="E204" s="156">
        <v>377.92</v>
      </c>
      <c r="F204" s="140">
        <f t="shared" si="16"/>
        <v>1822.08</v>
      </c>
      <c r="G204" s="123">
        <f t="shared" si="17"/>
        <v>0.1717818181818182</v>
      </c>
    </row>
    <row r="205" spans="1:7" x14ac:dyDescent="0.2">
      <c r="A205" s="34"/>
      <c r="B205" s="6">
        <v>5503</v>
      </c>
      <c r="C205" s="61" t="s">
        <v>19</v>
      </c>
      <c r="D205" s="88">
        <v>150</v>
      </c>
      <c r="E205" s="156">
        <v>0</v>
      </c>
      <c r="F205" s="140">
        <f t="shared" si="16"/>
        <v>150</v>
      </c>
      <c r="G205" s="123">
        <f t="shared" si="17"/>
        <v>0</v>
      </c>
    </row>
    <row r="206" spans="1:7" x14ac:dyDescent="0.2">
      <c r="A206" s="34"/>
      <c r="B206" s="6">
        <v>5504</v>
      </c>
      <c r="C206" s="61" t="s">
        <v>20</v>
      </c>
      <c r="D206" s="88">
        <v>1000</v>
      </c>
      <c r="E206" s="156">
        <v>0</v>
      </c>
      <c r="F206" s="140">
        <f t="shared" si="16"/>
        <v>1000</v>
      </c>
      <c r="G206" s="123">
        <f t="shared" si="17"/>
        <v>0</v>
      </c>
    </row>
    <row r="207" spans="1:7" x14ac:dyDescent="0.2">
      <c r="A207" s="34"/>
      <c r="B207" s="6">
        <v>5511</v>
      </c>
      <c r="C207" s="61" t="s">
        <v>163</v>
      </c>
      <c r="D207" s="88">
        <v>258</v>
      </c>
      <c r="E207" s="156">
        <v>0</v>
      </c>
      <c r="F207" s="140">
        <f t="shared" si="16"/>
        <v>258</v>
      </c>
      <c r="G207" s="123">
        <f t="shared" si="17"/>
        <v>0</v>
      </c>
    </row>
    <row r="208" spans="1:7" x14ac:dyDescent="0.2">
      <c r="A208" s="34"/>
      <c r="B208" s="6">
        <v>5513</v>
      </c>
      <c r="C208" s="61" t="s">
        <v>21</v>
      </c>
      <c r="D208" s="88">
        <v>1000</v>
      </c>
      <c r="E208" s="156">
        <v>77.400000000000006</v>
      </c>
      <c r="F208" s="140">
        <f t="shared" si="16"/>
        <v>922.6</v>
      </c>
      <c r="G208" s="123">
        <f t="shared" si="17"/>
        <v>7.740000000000001E-2</v>
      </c>
    </row>
    <row r="209" spans="1:7" x14ac:dyDescent="0.2">
      <c r="A209" s="34"/>
      <c r="B209" s="6">
        <v>5514</v>
      </c>
      <c r="C209" s="61" t="s">
        <v>164</v>
      </c>
      <c r="D209" s="88">
        <v>1057</v>
      </c>
      <c r="E209" s="156">
        <v>126.71</v>
      </c>
      <c r="F209" s="140">
        <f t="shared" si="16"/>
        <v>930.29</v>
      </c>
      <c r="G209" s="123">
        <f t="shared" si="17"/>
        <v>0.11987701040681173</v>
      </c>
    </row>
    <row r="210" spans="1:7" x14ac:dyDescent="0.2">
      <c r="A210" s="34"/>
      <c r="B210" s="6">
        <v>5540</v>
      </c>
      <c r="C210" s="61" t="s">
        <v>175</v>
      </c>
      <c r="D210" s="88">
        <v>350</v>
      </c>
      <c r="E210" s="156">
        <v>0</v>
      </c>
      <c r="F210" s="140">
        <f t="shared" si="16"/>
        <v>350</v>
      </c>
      <c r="G210" s="123">
        <f t="shared" si="17"/>
        <v>0</v>
      </c>
    </row>
    <row r="211" spans="1:7" x14ac:dyDescent="0.2">
      <c r="A211" s="32" t="s">
        <v>278</v>
      </c>
      <c r="B211" s="10" t="s">
        <v>430</v>
      </c>
      <c r="C211" s="60"/>
      <c r="D211" s="97">
        <f>SUM(D212+D216)</f>
        <v>3930</v>
      </c>
      <c r="E211" s="151">
        <f>SUM(E212+E216)</f>
        <v>232.75</v>
      </c>
      <c r="F211" s="126">
        <f t="shared" si="16"/>
        <v>3697.25</v>
      </c>
      <c r="G211" s="131">
        <f t="shared" si="17"/>
        <v>5.9223918575063615E-2</v>
      </c>
    </row>
    <row r="212" spans="1:7" x14ac:dyDescent="0.2">
      <c r="A212" s="32"/>
      <c r="B212" s="10">
        <v>50</v>
      </c>
      <c r="C212" s="60" t="s">
        <v>16</v>
      </c>
      <c r="D212" s="107">
        <f>SUM(D213+D215)</f>
        <v>2926</v>
      </c>
      <c r="E212" s="154">
        <f>SUM(E213+E215)</f>
        <v>232.75</v>
      </c>
      <c r="F212" s="126">
        <f t="shared" si="16"/>
        <v>2693.25</v>
      </c>
      <c r="G212" s="131">
        <f t="shared" si="17"/>
        <v>7.9545454545454544E-2</v>
      </c>
    </row>
    <row r="213" spans="1:7" x14ac:dyDescent="0.2">
      <c r="A213" s="34"/>
      <c r="B213" s="6">
        <v>500</v>
      </c>
      <c r="C213" s="61" t="s">
        <v>161</v>
      </c>
      <c r="D213" s="108">
        <f>SUM(D214)</f>
        <v>2200</v>
      </c>
      <c r="E213" s="155">
        <f>SUM(E214)</f>
        <v>175</v>
      </c>
      <c r="F213" s="140">
        <f t="shared" si="16"/>
        <v>2025</v>
      </c>
      <c r="G213" s="123">
        <f t="shared" si="17"/>
        <v>7.9545454545454544E-2</v>
      </c>
    </row>
    <row r="214" spans="1:7" x14ac:dyDescent="0.2">
      <c r="A214" s="34"/>
      <c r="B214" s="6">
        <v>5000</v>
      </c>
      <c r="C214" s="62" t="s">
        <v>276</v>
      </c>
      <c r="D214" s="88">
        <v>2200</v>
      </c>
      <c r="E214" s="156">
        <v>175</v>
      </c>
      <c r="F214" s="140">
        <f t="shared" si="16"/>
        <v>2025</v>
      </c>
      <c r="G214" s="123">
        <f t="shared" si="17"/>
        <v>7.9545454545454544E-2</v>
      </c>
    </row>
    <row r="215" spans="1:7" x14ac:dyDescent="0.2">
      <c r="A215" s="34"/>
      <c r="B215" s="6">
        <v>506</v>
      </c>
      <c r="C215" s="61" t="s">
        <v>162</v>
      </c>
      <c r="D215" s="88">
        <v>726</v>
      </c>
      <c r="E215" s="156">
        <v>57.75</v>
      </c>
      <c r="F215" s="140">
        <f t="shared" si="16"/>
        <v>668.25</v>
      </c>
      <c r="G215" s="123">
        <f t="shared" si="17"/>
        <v>7.9545454545454544E-2</v>
      </c>
    </row>
    <row r="216" spans="1:7" x14ac:dyDescent="0.2">
      <c r="A216" s="34"/>
      <c r="B216" s="10">
        <v>55</v>
      </c>
      <c r="C216" s="60" t="s">
        <v>17</v>
      </c>
      <c r="D216" s="107">
        <f>SUM(D217:D218)</f>
        <v>1004</v>
      </c>
      <c r="E216" s="154">
        <f>SUM(E217:E218)</f>
        <v>0</v>
      </c>
      <c r="F216" s="126">
        <f t="shared" si="16"/>
        <v>1004</v>
      </c>
      <c r="G216" s="131">
        <f t="shared" si="17"/>
        <v>0</v>
      </c>
    </row>
    <row r="217" spans="1:7" x14ac:dyDescent="0.2">
      <c r="A217" s="34"/>
      <c r="B217" s="6">
        <v>5500</v>
      </c>
      <c r="C217" s="61" t="s">
        <v>18</v>
      </c>
      <c r="D217" s="88">
        <v>504</v>
      </c>
      <c r="E217" s="156">
        <v>0</v>
      </c>
      <c r="F217" s="140">
        <f t="shared" si="16"/>
        <v>504</v>
      </c>
      <c r="G217" s="123">
        <f t="shared" si="17"/>
        <v>0</v>
      </c>
    </row>
    <row r="218" spans="1:7" x14ac:dyDescent="0.2">
      <c r="A218" s="34"/>
      <c r="B218" s="6">
        <v>5504</v>
      </c>
      <c r="C218" s="61" t="s">
        <v>20</v>
      </c>
      <c r="D218" s="88">
        <v>500</v>
      </c>
      <c r="E218" s="156">
        <v>0</v>
      </c>
      <c r="F218" s="140">
        <f t="shared" si="16"/>
        <v>500</v>
      </c>
      <c r="G218" s="123">
        <f t="shared" si="17"/>
        <v>0</v>
      </c>
    </row>
    <row r="219" spans="1:7" x14ac:dyDescent="0.2">
      <c r="A219" s="32" t="s">
        <v>544</v>
      </c>
      <c r="B219" s="10" t="s">
        <v>545</v>
      </c>
      <c r="C219" s="60"/>
      <c r="D219" s="96">
        <f>SUM(D220+D246)</f>
        <v>1041408</v>
      </c>
      <c r="E219" s="157">
        <f>SUM(E220+E246)</f>
        <v>84617.75</v>
      </c>
      <c r="F219" s="126">
        <f t="shared" si="16"/>
        <v>956790.25</v>
      </c>
      <c r="G219" s="131">
        <f t="shared" si="17"/>
        <v>8.1253216798795477E-2</v>
      </c>
    </row>
    <row r="220" spans="1:7" s="9" customFormat="1" x14ac:dyDescent="0.2">
      <c r="A220" s="32" t="s">
        <v>279</v>
      </c>
      <c r="B220" s="10" t="s">
        <v>135</v>
      </c>
      <c r="C220" s="60"/>
      <c r="D220" s="97">
        <f>SUM(D221+D228+D241+D243)</f>
        <v>948528</v>
      </c>
      <c r="E220" s="151">
        <f>SUM(E221+E228+E241+E243)</f>
        <v>78106.430000000008</v>
      </c>
      <c r="F220" s="126">
        <f t="shared" si="16"/>
        <v>870421.57</v>
      </c>
      <c r="G220" s="131">
        <f t="shared" si="17"/>
        <v>8.2344885970682999E-2</v>
      </c>
    </row>
    <row r="221" spans="1:7" s="9" customFormat="1" x14ac:dyDescent="0.2">
      <c r="A221" s="32"/>
      <c r="B221" s="23">
        <v>50</v>
      </c>
      <c r="C221" s="53" t="s">
        <v>16</v>
      </c>
      <c r="D221" s="98">
        <f>SUM(D222+D226+D227)</f>
        <v>749598</v>
      </c>
      <c r="E221" s="158">
        <f>SUM(E222+E226+E227)</f>
        <v>62971.26</v>
      </c>
      <c r="F221" s="126">
        <f t="shared" si="16"/>
        <v>686626.74</v>
      </c>
      <c r="G221" s="131">
        <f t="shared" si="17"/>
        <v>8.4006707595271068E-2</v>
      </c>
    </row>
    <row r="222" spans="1:7" s="9" customFormat="1" x14ac:dyDescent="0.2">
      <c r="A222" s="32"/>
      <c r="B222" s="6">
        <v>500</v>
      </c>
      <c r="C222" s="61" t="s">
        <v>161</v>
      </c>
      <c r="D222" s="108">
        <f>SUM(D223:D225)</f>
        <v>558995</v>
      </c>
      <c r="E222" s="155">
        <f>SUM(E223:E225)</f>
        <v>46970.98</v>
      </c>
      <c r="F222" s="140">
        <f t="shared" si="16"/>
        <v>512024.02</v>
      </c>
      <c r="G222" s="123">
        <f t="shared" ref="G222:G253" si="18">E222/D222</f>
        <v>8.402754944140825E-2</v>
      </c>
    </row>
    <row r="223" spans="1:7" s="9" customFormat="1" x14ac:dyDescent="0.2">
      <c r="A223" s="32"/>
      <c r="B223" s="6">
        <v>5000</v>
      </c>
      <c r="C223" s="62" t="s">
        <v>276</v>
      </c>
      <c r="D223" s="88">
        <v>48000</v>
      </c>
      <c r="E223" s="156">
        <v>4000</v>
      </c>
      <c r="F223" s="140">
        <f t="shared" si="16"/>
        <v>44000</v>
      </c>
      <c r="G223" s="123">
        <f t="shared" si="18"/>
        <v>8.3333333333333329E-2</v>
      </c>
    </row>
    <row r="224" spans="1:7" s="9" customFormat="1" x14ac:dyDescent="0.2">
      <c r="A224" s="32"/>
      <c r="B224" s="6">
        <v>5001</v>
      </c>
      <c r="C224" s="61" t="s">
        <v>167</v>
      </c>
      <c r="D224" s="88">
        <v>450571</v>
      </c>
      <c r="E224" s="156">
        <v>37740.980000000003</v>
      </c>
      <c r="F224" s="140">
        <f t="shared" si="16"/>
        <v>412830.02</v>
      </c>
      <c r="G224" s="123">
        <f t="shared" si="18"/>
        <v>8.3762559063943309E-2</v>
      </c>
    </row>
    <row r="225" spans="1:7" s="9" customFormat="1" x14ac:dyDescent="0.2">
      <c r="A225" s="32"/>
      <c r="B225" s="6">
        <v>50020</v>
      </c>
      <c r="C225" s="61" t="s">
        <v>168</v>
      </c>
      <c r="D225" s="88">
        <v>60424</v>
      </c>
      <c r="E225" s="156">
        <v>5230</v>
      </c>
      <c r="F225" s="140">
        <f t="shared" si="16"/>
        <v>55194</v>
      </c>
      <c r="G225" s="123">
        <f t="shared" si="18"/>
        <v>8.6555011253806435E-2</v>
      </c>
    </row>
    <row r="226" spans="1:7" s="9" customFormat="1" x14ac:dyDescent="0.2">
      <c r="A226" s="32"/>
      <c r="B226" s="6">
        <v>5050</v>
      </c>
      <c r="C226" s="61" t="s">
        <v>62</v>
      </c>
      <c r="D226" s="88">
        <v>1000</v>
      </c>
      <c r="E226" s="156">
        <v>74.64</v>
      </c>
      <c r="F226" s="140">
        <f t="shared" si="16"/>
        <v>925.36</v>
      </c>
      <c r="G226" s="123">
        <f t="shared" si="18"/>
        <v>7.4639999999999998E-2</v>
      </c>
    </row>
    <row r="227" spans="1:7" s="9" customFormat="1" x14ac:dyDescent="0.2">
      <c r="A227" s="32"/>
      <c r="B227" s="6">
        <v>506</v>
      </c>
      <c r="C227" s="61" t="s">
        <v>162</v>
      </c>
      <c r="D227" s="88">
        <v>189603</v>
      </c>
      <c r="E227" s="156">
        <v>15925.64</v>
      </c>
      <c r="F227" s="140">
        <f t="shared" si="16"/>
        <v>173677.36</v>
      </c>
      <c r="G227" s="123">
        <f t="shared" si="18"/>
        <v>8.3994662531710992E-2</v>
      </c>
    </row>
    <row r="228" spans="1:7" s="9" customFormat="1" x14ac:dyDescent="0.2">
      <c r="A228" s="32"/>
      <c r="B228" s="23">
        <v>55</v>
      </c>
      <c r="C228" s="53" t="s">
        <v>17</v>
      </c>
      <c r="D228" s="98">
        <f>SUM(D229:D240)</f>
        <v>177930</v>
      </c>
      <c r="E228" s="158">
        <f>SUM(E229:E240)</f>
        <v>15135.17</v>
      </c>
      <c r="F228" s="126">
        <f t="shared" si="16"/>
        <v>162794.82999999999</v>
      </c>
      <c r="G228" s="131">
        <f t="shared" si="18"/>
        <v>8.5062496487382677E-2</v>
      </c>
    </row>
    <row r="229" spans="1:7" s="9" customFormat="1" x14ac:dyDescent="0.2">
      <c r="A229" s="32"/>
      <c r="B229" s="6">
        <v>5500</v>
      </c>
      <c r="C229" s="61" t="s">
        <v>18</v>
      </c>
      <c r="D229" s="88">
        <v>46230</v>
      </c>
      <c r="E229" s="156">
        <v>4791.12</v>
      </c>
      <c r="F229" s="140">
        <f t="shared" si="16"/>
        <v>41438.879999999997</v>
      </c>
      <c r="G229" s="123">
        <f t="shared" si="18"/>
        <v>0.10363659961064244</v>
      </c>
    </row>
    <row r="230" spans="1:7" s="9" customFormat="1" x14ac:dyDescent="0.2">
      <c r="A230" s="32"/>
      <c r="B230" s="6">
        <v>5503</v>
      </c>
      <c r="C230" s="61" t="s">
        <v>19</v>
      </c>
      <c r="D230" s="88">
        <v>1000</v>
      </c>
      <c r="E230" s="156">
        <v>0</v>
      </c>
      <c r="F230" s="140">
        <f t="shared" si="16"/>
        <v>1000</v>
      </c>
      <c r="G230" s="123">
        <f t="shared" si="18"/>
        <v>0</v>
      </c>
    </row>
    <row r="231" spans="1:7" s="9" customFormat="1" x14ac:dyDescent="0.2">
      <c r="A231" s="32"/>
      <c r="B231" s="6">
        <v>5504</v>
      </c>
      <c r="C231" s="61" t="s">
        <v>20</v>
      </c>
      <c r="D231" s="88">
        <v>9000</v>
      </c>
      <c r="E231" s="156">
        <v>237.8</v>
      </c>
      <c r="F231" s="140">
        <f t="shared" si="16"/>
        <v>8762.2000000000007</v>
      </c>
      <c r="G231" s="123">
        <f t="shared" si="18"/>
        <v>2.6422222222222222E-2</v>
      </c>
    </row>
    <row r="232" spans="1:7" s="9" customFormat="1" x14ac:dyDescent="0.2">
      <c r="A232" s="32"/>
      <c r="B232" s="6">
        <v>5511</v>
      </c>
      <c r="C232" s="61" t="s">
        <v>163</v>
      </c>
      <c r="D232" s="88">
        <v>64000</v>
      </c>
      <c r="E232" s="156">
        <v>6979.91</v>
      </c>
      <c r="F232" s="140">
        <f t="shared" si="16"/>
        <v>57020.09</v>
      </c>
      <c r="G232" s="123">
        <f t="shared" si="18"/>
        <v>0.10906109375</v>
      </c>
    </row>
    <row r="233" spans="1:7" s="9" customFormat="1" x14ac:dyDescent="0.2">
      <c r="A233" s="32"/>
      <c r="B233" s="6">
        <v>5513</v>
      </c>
      <c r="C233" s="61" t="s">
        <v>21</v>
      </c>
      <c r="D233" s="88">
        <v>18000</v>
      </c>
      <c r="E233" s="156">
        <v>1361.25</v>
      </c>
      <c r="F233" s="140">
        <f t="shared" si="16"/>
        <v>16638.75</v>
      </c>
      <c r="G233" s="123">
        <f t="shared" si="18"/>
        <v>7.5624999999999998E-2</v>
      </c>
    </row>
    <row r="234" spans="1:7" s="9" customFormat="1" x14ac:dyDescent="0.2">
      <c r="A234" s="32"/>
      <c r="B234" s="6">
        <v>5514</v>
      </c>
      <c r="C234" s="61" t="s">
        <v>164</v>
      </c>
      <c r="D234" s="88">
        <v>25000</v>
      </c>
      <c r="E234" s="156">
        <v>1496.91</v>
      </c>
      <c r="F234" s="140">
        <f t="shared" si="16"/>
        <v>23503.09</v>
      </c>
      <c r="G234" s="123">
        <f t="shared" si="18"/>
        <v>5.9876400000000003E-2</v>
      </c>
    </row>
    <row r="235" spans="1:7" s="9" customFormat="1" x14ac:dyDescent="0.2">
      <c r="A235" s="32"/>
      <c r="B235" s="6">
        <v>5515</v>
      </c>
      <c r="C235" s="61" t="s">
        <v>22</v>
      </c>
      <c r="D235" s="88">
        <v>7000</v>
      </c>
      <c r="E235" s="156">
        <v>188.98</v>
      </c>
      <c r="F235" s="140">
        <f t="shared" si="16"/>
        <v>6811.02</v>
      </c>
      <c r="G235" s="123">
        <f t="shared" si="18"/>
        <v>2.6997142857142855E-2</v>
      </c>
    </row>
    <row r="236" spans="1:7" s="9" customFormat="1" x14ac:dyDescent="0.2">
      <c r="A236" s="32"/>
      <c r="B236" s="6">
        <v>5522</v>
      </c>
      <c r="C236" s="61" t="s">
        <v>63</v>
      </c>
      <c r="D236" s="88">
        <v>5000</v>
      </c>
      <c r="E236" s="156">
        <v>0</v>
      </c>
      <c r="F236" s="140">
        <f t="shared" si="16"/>
        <v>5000</v>
      </c>
      <c r="G236" s="123">
        <f t="shared" si="18"/>
        <v>0</v>
      </c>
    </row>
    <row r="237" spans="1:7" s="9" customFormat="1" x14ac:dyDescent="0.2">
      <c r="A237" s="32"/>
      <c r="B237" s="6">
        <v>5525</v>
      </c>
      <c r="C237" s="61" t="s">
        <v>37</v>
      </c>
      <c r="D237" s="88">
        <v>1000</v>
      </c>
      <c r="E237" s="156">
        <v>0</v>
      </c>
      <c r="F237" s="140">
        <f t="shared" si="16"/>
        <v>1000</v>
      </c>
      <c r="G237" s="123">
        <f t="shared" si="18"/>
        <v>0</v>
      </c>
    </row>
    <row r="238" spans="1:7" s="9" customFormat="1" x14ac:dyDescent="0.2">
      <c r="A238" s="32"/>
      <c r="B238" s="6">
        <v>5532</v>
      </c>
      <c r="C238" s="61" t="s">
        <v>61</v>
      </c>
      <c r="D238" s="88">
        <v>500</v>
      </c>
      <c r="E238" s="156">
        <v>79.2</v>
      </c>
      <c r="F238" s="140">
        <f t="shared" si="16"/>
        <v>420.8</v>
      </c>
      <c r="G238" s="123">
        <f t="shared" si="18"/>
        <v>0.15840000000000001</v>
      </c>
    </row>
    <row r="239" spans="1:7" s="9" customFormat="1" x14ac:dyDescent="0.2">
      <c r="A239" s="32"/>
      <c r="B239" s="6">
        <v>5539</v>
      </c>
      <c r="C239" s="61" t="s">
        <v>178</v>
      </c>
      <c r="D239" s="88">
        <v>1000</v>
      </c>
      <c r="E239" s="156">
        <v>0</v>
      </c>
      <c r="F239" s="140">
        <f t="shared" si="16"/>
        <v>1000</v>
      </c>
      <c r="G239" s="123">
        <f t="shared" si="18"/>
        <v>0</v>
      </c>
    </row>
    <row r="240" spans="1:7" s="9" customFormat="1" x14ac:dyDescent="0.2">
      <c r="A240" s="32"/>
      <c r="B240" s="6">
        <v>5540</v>
      </c>
      <c r="C240" s="61" t="s">
        <v>175</v>
      </c>
      <c r="D240" s="88">
        <v>200</v>
      </c>
      <c r="E240" s="156">
        <v>0</v>
      </c>
      <c r="F240" s="140">
        <f t="shared" si="16"/>
        <v>200</v>
      </c>
      <c r="G240" s="123">
        <f t="shared" si="18"/>
        <v>0</v>
      </c>
    </row>
    <row r="241" spans="1:7" s="9" customFormat="1" x14ac:dyDescent="0.2">
      <c r="A241" s="32"/>
      <c r="B241" s="23">
        <v>60</v>
      </c>
      <c r="C241" s="53" t="s">
        <v>59</v>
      </c>
      <c r="D241" s="98">
        <f>SUM(D242)</f>
        <v>1000</v>
      </c>
      <c r="E241" s="158">
        <f>SUM(E242)</f>
        <v>0</v>
      </c>
      <c r="F241" s="126">
        <f t="shared" si="16"/>
        <v>1000</v>
      </c>
      <c r="G241" s="131">
        <f t="shared" si="18"/>
        <v>0</v>
      </c>
    </row>
    <row r="242" spans="1:7" x14ac:dyDescent="0.2">
      <c r="A242" s="34"/>
      <c r="B242" s="21">
        <v>6010</v>
      </c>
      <c r="C242" s="54" t="s">
        <v>166</v>
      </c>
      <c r="D242" s="88">
        <v>1000</v>
      </c>
      <c r="E242" s="156">
        <v>0</v>
      </c>
      <c r="F242" s="140">
        <f t="shared" si="16"/>
        <v>1000</v>
      </c>
      <c r="G242" s="123">
        <f t="shared" si="18"/>
        <v>0</v>
      </c>
    </row>
    <row r="243" spans="1:7" x14ac:dyDescent="0.2">
      <c r="A243" s="34"/>
      <c r="B243" s="10">
        <v>15</v>
      </c>
      <c r="C243" s="60" t="s">
        <v>186</v>
      </c>
      <c r="D243" s="96">
        <f>SUM(D244)</f>
        <v>20000</v>
      </c>
      <c r="E243" s="157">
        <f>SUM(E244)</f>
        <v>0</v>
      </c>
      <c r="F243" s="126">
        <f t="shared" si="16"/>
        <v>20000</v>
      </c>
      <c r="G243" s="131">
        <f t="shared" si="18"/>
        <v>0</v>
      </c>
    </row>
    <row r="244" spans="1:7" x14ac:dyDescent="0.2">
      <c r="A244" s="34"/>
      <c r="B244" s="6">
        <v>1551</v>
      </c>
      <c r="C244" s="61" t="s">
        <v>176</v>
      </c>
      <c r="D244" s="88">
        <f>SUM(D245:D245)</f>
        <v>20000</v>
      </c>
      <c r="E244" s="159">
        <f>SUM(E245:E245)</f>
        <v>0</v>
      </c>
      <c r="F244" s="140">
        <f t="shared" si="16"/>
        <v>20000</v>
      </c>
      <c r="G244" s="123">
        <f t="shared" si="18"/>
        <v>0</v>
      </c>
    </row>
    <row r="245" spans="1:7" x14ac:dyDescent="0.2">
      <c r="A245" s="34"/>
      <c r="B245" s="21"/>
      <c r="C245" s="54" t="s">
        <v>457</v>
      </c>
      <c r="D245" s="88">
        <v>20000</v>
      </c>
      <c r="E245" s="156">
        <v>0</v>
      </c>
      <c r="F245" s="140">
        <f t="shared" si="16"/>
        <v>20000</v>
      </c>
      <c r="G245" s="123">
        <f t="shared" si="18"/>
        <v>0</v>
      </c>
    </row>
    <row r="246" spans="1:7" x14ac:dyDescent="0.2">
      <c r="A246" s="32" t="s">
        <v>280</v>
      </c>
      <c r="B246" s="10" t="s">
        <v>431</v>
      </c>
      <c r="C246" s="60"/>
      <c r="D246" s="97">
        <f>SUM(D247+D252)</f>
        <v>92880</v>
      </c>
      <c r="E246" s="151">
        <f>SUM(E247+E252)</f>
        <v>6511.32</v>
      </c>
      <c r="F246" s="126">
        <f t="shared" si="16"/>
        <v>86368.68</v>
      </c>
      <c r="G246" s="131">
        <f t="shared" si="18"/>
        <v>7.0104651162790688E-2</v>
      </c>
    </row>
    <row r="247" spans="1:7" x14ac:dyDescent="0.2">
      <c r="A247" s="32"/>
      <c r="B247" s="23">
        <v>50</v>
      </c>
      <c r="C247" s="53" t="s">
        <v>16</v>
      </c>
      <c r="D247" s="98">
        <f>SUM(D248+D251)</f>
        <v>77422</v>
      </c>
      <c r="E247" s="158">
        <f>SUM(E248+E251)</f>
        <v>5746.24</v>
      </c>
      <c r="F247" s="126">
        <f t="shared" si="16"/>
        <v>71675.759999999995</v>
      </c>
      <c r="G247" s="131">
        <f t="shared" si="18"/>
        <v>7.4219730825863445E-2</v>
      </c>
    </row>
    <row r="248" spans="1:7" x14ac:dyDescent="0.2">
      <c r="A248" s="32"/>
      <c r="B248" s="6">
        <v>500</v>
      </c>
      <c r="C248" s="61" t="s">
        <v>161</v>
      </c>
      <c r="D248" s="108">
        <f>SUM(D249:D250)</f>
        <v>57864</v>
      </c>
      <c r="E248" s="155">
        <f>SUM(E249:E250)</f>
        <v>4294.6499999999996</v>
      </c>
      <c r="F248" s="140">
        <f t="shared" si="16"/>
        <v>53569.35</v>
      </c>
      <c r="G248" s="123">
        <f t="shared" si="18"/>
        <v>7.4219722107009528E-2</v>
      </c>
    </row>
    <row r="249" spans="1:7" x14ac:dyDescent="0.2">
      <c r="A249" s="32"/>
      <c r="B249" s="6">
        <v>5001</v>
      </c>
      <c r="C249" s="61" t="s">
        <v>167</v>
      </c>
      <c r="D249" s="88">
        <v>54588</v>
      </c>
      <c r="E249" s="156">
        <v>4021.65</v>
      </c>
      <c r="F249" s="140">
        <f t="shared" si="16"/>
        <v>50566.35</v>
      </c>
      <c r="G249" s="123">
        <f t="shared" si="18"/>
        <v>7.3672785227522533E-2</v>
      </c>
    </row>
    <row r="250" spans="1:7" x14ac:dyDescent="0.2">
      <c r="A250" s="32"/>
      <c r="B250" s="6">
        <v>50020</v>
      </c>
      <c r="C250" s="61" t="s">
        <v>168</v>
      </c>
      <c r="D250" s="88">
        <v>3276</v>
      </c>
      <c r="E250" s="156">
        <v>273</v>
      </c>
      <c r="F250" s="140">
        <f t="shared" si="16"/>
        <v>3003</v>
      </c>
      <c r="G250" s="123">
        <f t="shared" si="18"/>
        <v>8.3333333333333329E-2</v>
      </c>
    </row>
    <row r="251" spans="1:7" x14ac:dyDescent="0.2">
      <c r="A251" s="32"/>
      <c r="B251" s="6">
        <v>506</v>
      </c>
      <c r="C251" s="61" t="s">
        <v>162</v>
      </c>
      <c r="D251" s="88">
        <v>19558</v>
      </c>
      <c r="E251" s="156">
        <v>1451.59</v>
      </c>
      <c r="F251" s="140">
        <f t="shared" si="16"/>
        <v>18106.41</v>
      </c>
      <c r="G251" s="123">
        <f t="shared" si="18"/>
        <v>7.4219756621331415E-2</v>
      </c>
    </row>
    <row r="252" spans="1:7" x14ac:dyDescent="0.2">
      <c r="A252" s="32"/>
      <c r="B252" s="23">
        <v>55</v>
      </c>
      <c r="C252" s="53" t="s">
        <v>17</v>
      </c>
      <c r="D252" s="98">
        <f>SUM(D253:D258)</f>
        <v>15458</v>
      </c>
      <c r="E252" s="158">
        <f>SUM(E253:E258)</f>
        <v>765.07999999999993</v>
      </c>
      <c r="F252" s="126">
        <f t="shared" si="16"/>
        <v>14692.92</v>
      </c>
      <c r="G252" s="131">
        <f t="shared" si="18"/>
        <v>4.9494113080605508E-2</v>
      </c>
    </row>
    <row r="253" spans="1:7" x14ac:dyDescent="0.2">
      <c r="A253" s="32"/>
      <c r="B253" s="6">
        <v>5500</v>
      </c>
      <c r="C253" s="61" t="s">
        <v>18</v>
      </c>
      <c r="D253" s="88">
        <v>4100</v>
      </c>
      <c r="E253" s="156">
        <v>131.13999999999999</v>
      </c>
      <c r="F253" s="140">
        <f t="shared" ref="F253:F316" si="19">D253-E253</f>
        <v>3968.86</v>
      </c>
      <c r="G253" s="123">
        <f t="shared" si="18"/>
        <v>3.1985365853658534E-2</v>
      </c>
    </row>
    <row r="254" spans="1:7" x14ac:dyDescent="0.2">
      <c r="A254" s="32"/>
      <c r="B254" s="6">
        <v>5504</v>
      </c>
      <c r="C254" s="61" t="s">
        <v>20</v>
      </c>
      <c r="D254" s="88">
        <v>1104</v>
      </c>
      <c r="E254" s="156">
        <v>0</v>
      </c>
      <c r="F254" s="140">
        <f t="shared" si="19"/>
        <v>1104</v>
      </c>
      <c r="G254" s="123">
        <f t="shared" ref="G254:G285" si="20">E254/D254</f>
        <v>0</v>
      </c>
    </row>
    <row r="255" spans="1:7" x14ac:dyDescent="0.2">
      <c r="A255" s="32"/>
      <c r="B255" s="6">
        <v>5511</v>
      </c>
      <c r="C255" s="61" t="s">
        <v>163</v>
      </c>
      <c r="D255" s="88">
        <v>5394</v>
      </c>
      <c r="E255" s="156">
        <v>340.85</v>
      </c>
      <c r="F255" s="140">
        <f t="shared" si="19"/>
        <v>5053.1499999999996</v>
      </c>
      <c r="G255" s="123">
        <f t="shared" si="20"/>
        <v>6.3190582128290693E-2</v>
      </c>
    </row>
    <row r="256" spans="1:7" x14ac:dyDescent="0.2">
      <c r="A256" s="32"/>
      <c r="B256" s="6">
        <v>5513</v>
      </c>
      <c r="C256" s="61" t="s">
        <v>21</v>
      </c>
      <c r="D256" s="88">
        <v>3400</v>
      </c>
      <c r="E256" s="156">
        <v>79.239999999999995</v>
      </c>
      <c r="F256" s="140">
        <f t="shared" si="19"/>
        <v>3320.76</v>
      </c>
      <c r="G256" s="123">
        <f t="shared" si="20"/>
        <v>2.3305882352941176E-2</v>
      </c>
    </row>
    <row r="257" spans="1:11" x14ac:dyDescent="0.2">
      <c r="A257" s="32"/>
      <c r="B257" s="6">
        <v>5514</v>
      </c>
      <c r="C257" s="61" t="s">
        <v>164</v>
      </c>
      <c r="D257" s="88">
        <v>1060</v>
      </c>
      <c r="E257" s="156">
        <v>29.05</v>
      </c>
      <c r="F257" s="140">
        <f t="shared" si="19"/>
        <v>1030.95</v>
      </c>
      <c r="G257" s="123">
        <f t="shared" si="20"/>
        <v>2.740566037735849E-2</v>
      </c>
    </row>
    <row r="258" spans="1:11" x14ac:dyDescent="0.2">
      <c r="A258" s="32"/>
      <c r="B258" s="6">
        <v>5515</v>
      </c>
      <c r="C258" s="61" t="s">
        <v>22</v>
      </c>
      <c r="D258" s="88">
        <v>400</v>
      </c>
      <c r="E258" s="156">
        <v>184.8</v>
      </c>
      <c r="F258" s="140">
        <f t="shared" si="19"/>
        <v>215.2</v>
      </c>
      <c r="G258" s="123">
        <f t="shared" si="20"/>
        <v>0.46200000000000002</v>
      </c>
    </row>
    <row r="259" spans="1:11" s="9" customFormat="1" x14ac:dyDescent="0.2">
      <c r="A259" s="32" t="s">
        <v>64</v>
      </c>
      <c r="B259" s="10" t="s">
        <v>183</v>
      </c>
      <c r="C259" s="60"/>
      <c r="D259" s="97">
        <f>SUM(D260)</f>
        <v>50000</v>
      </c>
      <c r="E259" s="151">
        <f>SUM(E260)</f>
        <v>0</v>
      </c>
      <c r="F259" s="126">
        <f t="shared" si="19"/>
        <v>50000</v>
      </c>
      <c r="G259" s="131">
        <f t="shared" si="20"/>
        <v>0</v>
      </c>
    </row>
    <row r="260" spans="1:11" s="9" customFormat="1" x14ac:dyDescent="0.2">
      <c r="A260" s="32"/>
      <c r="B260" s="23">
        <v>60</v>
      </c>
      <c r="C260" s="53" t="s">
        <v>59</v>
      </c>
      <c r="D260" s="96">
        <v>50000</v>
      </c>
      <c r="E260" s="153">
        <v>0</v>
      </c>
      <c r="F260" s="126">
        <f t="shared" si="19"/>
        <v>50000</v>
      </c>
      <c r="G260" s="131">
        <f t="shared" si="20"/>
        <v>0</v>
      </c>
    </row>
    <row r="261" spans="1:11" s="9" customFormat="1" x14ac:dyDescent="0.2">
      <c r="A261" s="32" t="s">
        <v>546</v>
      </c>
      <c r="B261" s="10" t="s">
        <v>547</v>
      </c>
      <c r="C261" s="60"/>
      <c r="D261" s="96">
        <f>SUM(D262+D271)</f>
        <v>84720</v>
      </c>
      <c r="E261" s="157">
        <f>SUM(E262+E271)</f>
        <v>9871</v>
      </c>
      <c r="F261" s="126">
        <f t="shared" si="19"/>
        <v>74849</v>
      </c>
      <c r="G261" s="131">
        <f t="shared" si="20"/>
        <v>0.11651322001888574</v>
      </c>
    </row>
    <row r="262" spans="1:11" s="9" customFormat="1" x14ac:dyDescent="0.2">
      <c r="A262" s="32" t="s">
        <v>283</v>
      </c>
      <c r="B262" s="10" t="s">
        <v>184</v>
      </c>
      <c r="C262" s="60"/>
      <c r="D262" s="97">
        <f>SUM(D263+D266)</f>
        <v>69620</v>
      </c>
      <c r="E262" s="151">
        <f>SUM(E263+E266)</f>
        <v>9871</v>
      </c>
      <c r="F262" s="126">
        <f t="shared" si="19"/>
        <v>59749</v>
      </c>
      <c r="G262" s="131">
        <f t="shared" si="20"/>
        <v>0.14178397012352772</v>
      </c>
    </row>
    <row r="263" spans="1:11" s="9" customFormat="1" x14ac:dyDescent="0.2">
      <c r="A263" s="32"/>
      <c r="B263" s="22">
        <v>4500</v>
      </c>
      <c r="C263" s="23" t="s">
        <v>93</v>
      </c>
      <c r="D263" s="97">
        <f>SUM(D264:D265)</f>
        <v>25560</v>
      </c>
      <c r="E263" s="151">
        <f>SUM(E264:E265)</f>
        <v>1156</v>
      </c>
      <c r="F263" s="126">
        <f t="shared" si="19"/>
        <v>24404</v>
      </c>
      <c r="G263" s="131">
        <f t="shared" si="20"/>
        <v>4.5226917057902973E-2</v>
      </c>
    </row>
    <row r="264" spans="1:11" s="9" customFormat="1" x14ac:dyDescent="0.2">
      <c r="A264" s="32"/>
      <c r="B264" s="22"/>
      <c r="C264" s="62" t="s">
        <v>171</v>
      </c>
      <c r="D264" s="88">
        <v>4623</v>
      </c>
      <c r="E264" s="156">
        <v>1156</v>
      </c>
      <c r="F264" s="140">
        <f t="shared" si="19"/>
        <v>3467</v>
      </c>
      <c r="G264" s="123">
        <f t="shared" si="20"/>
        <v>0.25005407743889252</v>
      </c>
    </row>
    <row r="265" spans="1:11" s="9" customFormat="1" x14ac:dyDescent="0.2">
      <c r="A265" s="32"/>
      <c r="B265" s="22"/>
      <c r="C265" s="62" t="s">
        <v>172</v>
      </c>
      <c r="D265" s="88">
        <v>20937</v>
      </c>
      <c r="E265" s="156">
        <v>0</v>
      </c>
      <c r="F265" s="140">
        <f t="shared" si="19"/>
        <v>20937</v>
      </c>
      <c r="G265" s="123">
        <f t="shared" si="20"/>
        <v>0</v>
      </c>
    </row>
    <row r="266" spans="1:11" s="9" customFormat="1" x14ac:dyDescent="0.2">
      <c r="A266" s="32"/>
      <c r="B266" s="25">
        <v>4528</v>
      </c>
      <c r="C266" s="63" t="s">
        <v>94</v>
      </c>
      <c r="D266" s="97">
        <f>SUM(D267:D270)</f>
        <v>44060</v>
      </c>
      <c r="E266" s="151">
        <f>SUM(E267:E270)</f>
        <v>8715</v>
      </c>
      <c r="F266" s="126">
        <f t="shared" si="19"/>
        <v>35345</v>
      </c>
      <c r="G266" s="131">
        <f t="shared" si="20"/>
        <v>0.19779845665002269</v>
      </c>
      <c r="K266" s="116"/>
    </row>
    <row r="267" spans="1:11" x14ac:dyDescent="0.2">
      <c r="A267" s="34"/>
      <c r="B267" s="24"/>
      <c r="C267" s="62" t="s">
        <v>171</v>
      </c>
      <c r="D267" s="88">
        <v>32460</v>
      </c>
      <c r="E267" s="156">
        <v>8115</v>
      </c>
      <c r="F267" s="140">
        <f t="shared" si="19"/>
        <v>24345</v>
      </c>
      <c r="G267" s="123">
        <f t="shared" si="20"/>
        <v>0.25</v>
      </c>
      <c r="K267" s="113"/>
    </row>
    <row r="268" spans="1:11" x14ac:dyDescent="0.2">
      <c r="A268" s="34"/>
      <c r="B268" s="24"/>
      <c r="C268" s="62" t="s">
        <v>282</v>
      </c>
      <c r="D268" s="88">
        <v>6526</v>
      </c>
      <c r="E268" s="156">
        <v>0</v>
      </c>
      <c r="F268" s="140">
        <f t="shared" si="19"/>
        <v>6526</v>
      </c>
      <c r="G268" s="123">
        <f t="shared" si="20"/>
        <v>0</v>
      </c>
      <c r="K268" s="113"/>
    </row>
    <row r="269" spans="1:11" x14ac:dyDescent="0.2">
      <c r="A269" s="34"/>
      <c r="B269" s="24"/>
      <c r="C269" s="62" t="s">
        <v>173</v>
      </c>
      <c r="D269" s="88">
        <v>600</v>
      </c>
      <c r="E269" s="156">
        <v>600</v>
      </c>
      <c r="F269" s="140">
        <f t="shared" si="19"/>
        <v>0</v>
      </c>
      <c r="G269" s="123">
        <f t="shared" si="20"/>
        <v>1</v>
      </c>
      <c r="K269" s="113"/>
    </row>
    <row r="270" spans="1:11" ht="25.5" x14ac:dyDescent="0.2">
      <c r="A270" s="34"/>
      <c r="B270" s="24"/>
      <c r="C270" s="62" t="s">
        <v>281</v>
      </c>
      <c r="D270" s="88">
        <v>4474</v>
      </c>
      <c r="E270" s="156">
        <v>0</v>
      </c>
      <c r="F270" s="140">
        <f t="shared" si="19"/>
        <v>4474</v>
      </c>
      <c r="G270" s="123">
        <f t="shared" si="20"/>
        <v>0</v>
      </c>
      <c r="K270" s="113"/>
    </row>
    <row r="271" spans="1:11" x14ac:dyDescent="0.2">
      <c r="A271" s="32" t="s">
        <v>525</v>
      </c>
      <c r="B271" s="10" t="s">
        <v>483</v>
      </c>
      <c r="C271" s="52"/>
      <c r="D271" s="96">
        <f>SUM(D272+D276)</f>
        <v>15100</v>
      </c>
      <c r="E271" s="157">
        <f>SUM(E272+E276)</f>
        <v>0</v>
      </c>
      <c r="F271" s="126">
        <f t="shared" si="19"/>
        <v>15100</v>
      </c>
      <c r="G271" s="131">
        <f t="shared" si="20"/>
        <v>0</v>
      </c>
      <c r="K271" s="113"/>
    </row>
    <row r="272" spans="1:11" x14ac:dyDescent="0.2">
      <c r="A272" s="34"/>
      <c r="B272" s="23">
        <v>50</v>
      </c>
      <c r="C272" s="53" t="s">
        <v>16</v>
      </c>
      <c r="D272" s="96">
        <f>SUM(D273+D275)</f>
        <v>12200</v>
      </c>
      <c r="E272" s="157">
        <f>SUM(E273+E275)</f>
        <v>0</v>
      </c>
      <c r="F272" s="126">
        <f t="shared" si="19"/>
        <v>12200</v>
      </c>
      <c r="G272" s="131">
        <f t="shared" si="20"/>
        <v>0</v>
      </c>
      <c r="K272" s="113"/>
    </row>
    <row r="273" spans="1:11" x14ac:dyDescent="0.2">
      <c r="A273" s="34"/>
      <c r="B273" s="6">
        <v>500</v>
      </c>
      <c r="C273" s="61" t="s">
        <v>161</v>
      </c>
      <c r="D273" s="88">
        <f>SUM(D274:D274)</f>
        <v>9118</v>
      </c>
      <c r="E273" s="159">
        <f>SUM(E274:E274)</f>
        <v>0</v>
      </c>
      <c r="F273" s="140">
        <f t="shared" si="19"/>
        <v>9118</v>
      </c>
      <c r="G273" s="123">
        <f t="shared" si="20"/>
        <v>0</v>
      </c>
      <c r="K273" s="113"/>
    </row>
    <row r="274" spans="1:11" x14ac:dyDescent="0.2">
      <c r="A274" s="34"/>
      <c r="B274" s="6">
        <v>5000</v>
      </c>
      <c r="C274" s="61" t="s">
        <v>276</v>
      </c>
      <c r="D274" s="88">
        <v>9118</v>
      </c>
      <c r="E274" s="156">
        <v>0</v>
      </c>
      <c r="F274" s="140">
        <f t="shared" si="19"/>
        <v>9118</v>
      </c>
      <c r="G274" s="123">
        <f t="shared" si="20"/>
        <v>0</v>
      </c>
      <c r="K274" s="113"/>
    </row>
    <row r="275" spans="1:11" x14ac:dyDescent="0.2">
      <c r="A275" s="34"/>
      <c r="B275" s="6">
        <v>506</v>
      </c>
      <c r="C275" s="61" t="s">
        <v>162</v>
      </c>
      <c r="D275" s="88">
        <v>3082</v>
      </c>
      <c r="E275" s="156">
        <v>0</v>
      </c>
      <c r="F275" s="140">
        <f t="shared" si="19"/>
        <v>3082</v>
      </c>
      <c r="G275" s="123">
        <f t="shared" si="20"/>
        <v>0</v>
      </c>
    </row>
    <row r="276" spans="1:11" x14ac:dyDescent="0.2">
      <c r="A276" s="34"/>
      <c r="B276" s="10">
        <v>55</v>
      </c>
      <c r="C276" s="52" t="s">
        <v>17</v>
      </c>
      <c r="D276" s="96">
        <f>SUM(D277:D278)</f>
        <v>2900</v>
      </c>
      <c r="E276" s="157">
        <f>SUM(E277:E278)</f>
        <v>0</v>
      </c>
      <c r="F276" s="126">
        <f t="shared" si="19"/>
        <v>2900</v>
      </c>
      <c r="G276" s="131">
        <f t="shared" si="20"/>
        <v>0</v>
      </c>
    </row>
    <row r="277" spans="1:11" x14ac:dyDescent="0.2">
      <c r="A277" s="34"/>
      <c r="B277" s="6">
        <v>5500</v>
      </c>
      <c r="C277" s="51" t="s">
        <v>18</v>
      </c>
      <c r="D277" s="88">
        <v>725</v>
      </c>
      <c r="E277" s="156">
        <v>0</v>
      </c>
      <c r="F277" s="140">
        <f t="shared" si="19"/>
        <v>725</v>
      </c>
      <c r="G277" s="123">
        <f t="shared" si="20"/>
        <v>0</v>
      </c>
    </row>
    <row r="278" spans="1:11" x14ac:dyDescent="0.2">
      <c r="A278" s="34"/>
      <c r="B278" s="6">
        <v>5513</v>
      </c>
      <c r="C278" s="51" t="s">
        <v>21</v>
      </c>
      <c r="D278" s="88">
        <v>2175</v>
      </c>
      <c r="E278" s="156">
        <v>0</v>
      </c>
      <c r="F278" s="140">
        <f t="shared" si="19"/>
        <v>2175</v>
      </c>
      <c r="G278" s="123">
        <f t="shared" si="20"/>
        <v>0</v>
      </c>
    </row>
    <row r="279" spans="1:11" s="9" customFormat="1" x14ac:dyDescent="0.2">
      <c r="A279" s="32" t="s">
        <v>109</v>
      </c>
      <c r="B279" s="10" t="s">
        <v>110</v>
      </c>
      <c r="C279" s="60"/>
      <c r="D279" s="100">
        <f>SUM(D280)</f>
        <v>93934</v>
      </c>
      <c r="E279" s="150">
        <f>SUM(E280)</f>
        <v>2081</v>
      </c>
      <c r="F279" s="126">
        <f t="shared" si="19"/>
        <v>91853</v>
      </c>
      <c r="G279" s="131">
        <f t="shared" si="20"/>
        <v>2.2153852705090807E-2</v>
      </c>
    </row>
    <row r="280" spans="1:11" s="9" customFormat="1" x14ac:dyDescent="0.2">
      <c r="A280" s="32"/>
      <c r="B280" s="10">
        <v>65</v>
      </c>
      <c r="C280" s="60" t="s">
        <v>149</v>
      </c>
      <c r="D280" s="100">
        <f>SUM(D281)</f>
        <v>93934</v>
      </c>
      <c r="E280" s="150">
        <f>SUM(E281)</f>
        <v>2081</v>
      </c>
      <c r="F280" s="126">
        <f t="shared" si="19"/>
        <v>91853</v>
      </c>
      <c r="G280" s="131">
        <f t="shared" si="20"/>
        <v>2.2153852705090807E-2</v>
      </c>
    </row>
    <row r="281" spans="1:11" s="11" customFormat="1" ht="26.25" thickBot="1" x14ac:dyDescent="0.25">
      <c r="A281" s="46"/>
      <c r="B281" s="24" t="s">
        <v>40</v>
      </c>
      <c r="C281" s="62" t="s">
        <v>65</v>
      </c>
      <c r="D281" s="95">
        <v>93934</v>
      </c>
      <c r="E281" s="156">
        <v>2081</v>
      </c>
      <c r="F281" s="160">
        <f t="shared" si="19"/>
        <v>91853</v>
      </c>
      <c r="G281" s="123">
        <f t="shared" si="20"/>
        <v>2.2153852705090807E-2</v>
      </c>
    </row>
    <row r="282" spans="1:11" ht="13.5" thickBot="1" x14ac:dyDescent="0.25">
      <c r="A282" s="206" t="s">
        <v>41</v>
      </c>
      <c r="B282" s="190" t="s">
        <v>111</v>
      </c>
      <c r="C282" s="210"/>
      <c r="D282" s="208">
        <f>SUM(D283+D286)</f>
        <v>9100</v>
      </c>
      <c r="E282" s="209">
        <f>SUM(E283+E286)</f>
        <v>782.3599999999999</v>
      </c>
      <c r="F282" s="193">
        <f t="shared" si="19"/>
        <v>8317.64</v>
      </c>
      <c r="G282" s="194">
        <f t="shared" si="20"/>
        <v>8.5973626373626363E-2</v>
      </c>
    </row>
    <row r="283" spans="1:11" x14ac:dyDescent="0.2">
      <c r="A283" s="32" t="s">
        <v>239</v>
      </c>
      <c r="B283" s="10" t="s">
        <v>240</v>
      </c>
      <c r="C283" s="73"/>
      <c r="D283" s="109">
        <f>SUM(D284)</f>
        <v>1500</v>
      </c>
      <c r="E283" s="149">
        <f>SUM(E284)</f>
        <v>0</v>
      </c>
      <c r="F283" s="130">
        <f t="shared" si="19"/>
        <v>1500</v>
      </c>
      <c r="G283" s="131">
        <f t="shared" si="20"/>
        <v>0</v>
      </c>
    </row>
    <row r="284" spans="1:11" ht="25.5" x14ac:dyDescent="0.2">
      <c r="A284" s="32"/>
      <c r="B284" s="22">
        <v>413</v>
      </c>
      <c r="C284" s="63" t="s">
        <v>92</v>
      </c>
      <c r="D284" s="100">
        <f>SUM(D285)</f>
        <v>1500</v>
      </c>
      <c r="E284" s="148">
        <f>SUM(E285)</f>
        <v>0</v>
      </c>
      <c r="F284" s="130">
        <f t="shared" si="19"/>
        <v>1500</v>
      </c>
      <c r="G284" s="131">
        <f t="shared" si="20"/>
        <v>0</v>
      </c>
    </row>
    <row r="285" spans="1:11" x14ac:dyDescent="0.2">
      <c r="A285" s="32"/>
      <c r="B285" s="20">
        <v>4139</v>
      </c>
      <c r="C285" s="62" t="s">
        <v>241</v>
      </c>
      <c r="D285" s="88">
        <v>1500</v>
      </c>
      <c r="E285" s="115">
        <v>0</v>
      </c>
      <c r="F285" s="119">
        <f t="shared" si="19"/>
        <v>1500</v>
      </c>
      <c r="G285" s="123">
        <f t="shared" si="20"/>
        <v>0</v>
      </c>
    </row>
    <row r="286" spans="1:11" s="9" customFormat="1" x14ac:dyDescent="0.2">
      <c r="A286" s="32" t="s">
        <v>42</v>
      </c>
      <c r="B286" s="10" t="s">
        <v>112</v>
      </c>
      <c r="C286" s="74"/>
      <c r="D286" s="97">
        <f>SUM(D287+D291)</f>
        <v>7600</v>
      </c>
      <c r="E286" s="138">
        <f>SUM(E287+E291)</f>
        <v>782.3599999999999</v>
      </c>
      <c r="F286" s="130">
        <f t="shared" si="19"/>
        <v>6817.64</v>
      </c>
      <c r="G286" s="131">
        <f t="shared" ref="G286:G291" si="21">E286/D286</f>
        <v>0.10294210526315788</v>
      </c>
    </row>
    <row r="287" spans="1:11" s="9" customFormat="1" x14ac:dyDescent="0.2">
      <c r="A287" s="32"/>
      <c r="B287" s="10">
        <v>50</v>
      </c>
      <c r="C287" s="60" t="s">
        <v>16</v>
      </c>
      <c r="D287" s="97">
        <f>SUM(D288+D290)</f>
        <v>4688</v>
      </c>
      <c r="E287" s="138">
        <f>SUM(E288+E290)</f>
        <v>390.7</v>
      </c>
      <c r="F287" s="130">
        <f t="shared" si="19"/>
        <v>4297.3</v>
      </c>
      <c r="G287" s="131">
        <f t="shared" si="21"/>
        <v>8.3340443686006821E-2</v>
      </c>
    </row>
    <row r="288" spans="1:11" s="9" customFormat="1" x14ac:dyDescent="0.2">
      <c r="A288" s="32"/>
      <c r="B288" s="6">
        <v>500</v>
      </c>
      <c r="C288" s="61" t="s">
        <v>161</v>
      </c>
      <c r="D288" s="108">
        <f>SUM(D289:D289)</f>
        <v>3504</v>
      </c>
      <c r="E288" s="147">
        <f>SUM(E289:E289)</f>
        <v>292</v>
      </c>
      <c r="F288" s="119">
        <f t="shared" si="19"/>
        <v>3212</v>
      </c>
      <c r="G288" s="123">
        <f t="shared" si="21"/>
        <v>8.3333333333333329E-2</v>
      </c>
    </row>
    <row r="289" spans="1:7" s="9" customFormat="1" x14ac:dyDescent="0.2">
      <c r="A289" s="32"/>
      <c r="B289" s="6">
        <v>50020</v>
      </c>
      <c r="C289" s="61" t="s">
        <v>168</v>
      </c>
      <c r="D289" s="88">
        <v>3504</v>
      </c>
      <c r="E289" s="115">
        <v>292</v>
      </c>
      <c r="F289" s="119">
        <f t="shared" si="19"/>
        <v>3212</v>
      </c>
      <c r="G289" s="123">
        <f t="shared" si="21"/>
        <v>8.3333333333333329E-2</v>
      </c>
    </row>
    <row r="290" spans="1:7" s="9" customFormat="1" x14ac:dyDescent="0.2">
      <c r="A290" s="32"/>
      <c r="B290" s="6">
        <v>506</v>
      </c>
      <c r="C290" s="61" t="s">
        <v>162</v>
      </c>
      <c r="D290" s="88">
        <v>1184</v>
      </c>
      <c r="E290" s="115">
        <v>98.7</v>
      </c>
      <c r="F290" s="119">
        <f t="shared" si="19"/>
        <v>1085.3</v>
      </c>
      <c r="G290" s="123">
        <f t="shared" si="21"/>
        <v>8.3361486486486489E-2</v>
      </c>
    </row>
    <row r="291" spans="1:7" s="9" customFormat="1" x14ac:dyDescent="0.2">
      <c r="A291" s="32"/>
      <c r="B291" s="10">
        <v>55</v>
      </c>
      <c r="C291" s="60" t="s">
        <v>17</v>
      </c>
      <c r="D291" s="97">
        <f>SUM(D292:D296)</f>
        <v>2912</v>
      </c>
      <c r="E291" s="138">
        <f>SUM(E292:E296)</f>
        <v>391.65999999999997</v>
      </c>
      <c r="F291" s="130">
        <f t="shared" si="19"/>
        <v>2520.34</v>
      </c>
      <c r="G291" s="131">
        <f t="shared" si="21"/>
        <v>0.13449862637362636</v>
      </c>
    </row>
    <row r="292" spans="1:7" x14ac:dyDescent="0.2">
      <c r="A292" s="34"/>
      <c r="B292" s="6">
        <v>5500</v>
      </c>
      <c r="C292" s="61" t="s">
        <v>18</v>
      </c>
      <c r="D292" s="99">
        <v>0</v>
      </c>
      <c r="E292" s="137">
        <v>14.6</v>
      </c>
      <c r="F292" s="119">
        <f t="shared" si="19"/>
        <v>-14.6</v>
      </c>
      <c r="G292" s="123"/>
    </row>
    <row r="293" spans="1:7" s="9" customFormat="1" x14ac:dyDescent="0.2">
      <c r="A293" s="32"/>
      <c r="B293" s="6">
        <v>5511</v>
      </c>
      <c r="C293" s="61" t="s">
        <v>163</v>
      </c>
      <c r="D293" s="88">
        <v>600</v>
      </c>
      <c r="E293" s="115">
        <v>128.46</v>
      </c>
      <c r="F293" s="119">
        <f t="shared" si="19"/>
        <v>471.53999999999996</v>
      </c>
      <c r="G293" s="123">
        <f>E293/D293</f>
        <v>0.21410000000000001</v>
      </c>
    </row>
    <row r="294" spans="1:7" s="9" customFormat="1" x14ac:dyDescent="0.2">
      <c r="A294" s="32"/>
      <c r="B294" s="6">
        <v>5513</v>
      </c>
      <c r="C294" s="61" t="s">
        <v>21</v>
      </c>
      <c r="D294" s="88">
        <v>1612</v>
      </c>
      <c r="E294" s="115">
        <v>115.59</v>
      </c>
      <c r="F294" s="119">
        <f t="shared" si="19"/>
        <v>1496.41</v>
      </c>
      <c r="G294" s="123">
        <f>E294/D294</f>
        <v>7.1705955334987595E-2</v>
      </c>
    </row>
    <row r="295" spans="1:7" s="9" customFormat="1" x14ac:dyDescent="0.2">
      <c r="A295" s="32"/>
      <c r="B295" s="6">
        <v>5515</v>
      </c>
      <c r="C295" s="61" t="s">
        <v>22</v>
      </c>
      <c r="D295" s="88">
        <v>700</v>
      </c>
      <c r="E295" s="115">
        <v>0</v>
      </c>
      <c r="F295" s="119">
        <f t="shared" si="19"/>
        <v>700</v>
      </c>
      <c r="G295" s="123">
        <f>E295/D295</f>
        <v>0</v>
      </c>
    </row>
    <row r="296" spans="1:7" s="9" customFormat="1" ht="13.5" thickBot="1" x14ac:dyDescent="0.25">
      <c r="A296" s="32"/>
      <c r="B296" s="6">
        <v>5532</v>
      </c>
      <c r="C296" s="61" t="s">
        <v>61</v>
      </c>
      <c r="D296" s="88">
        <v>0</v>
      </c>
      <c r="E296" s="115">
        <v>133.01</v>
      </c>
      <c r="F296" s="119">
        <f t="shared" si="19"/>
        <v>-133.01</v>
      </c>
      <c r="G296" s="123"/>
    </row>
    <row r="297" spans="1:7" ht="13.5" thickBot="1" x14ac:dyDescent="0.25">
      <c r="A297" s="206" t="s">
        <v>43</v>
      </c>
      <c r="B297" s="190" t="s">
        <v>113</v>
      </c>
      <c r="C297" s="210"/>
      <c r="D297" s="208">
        <f>SUM(D298+D303+D328+D337)</f>
        <v>1173870</v>
      </c>
      <c r="E297" s="209">
        <f>SUM(E298+E303+E328+E337)</f>
        <v>77312.969999999987</v>
      </c>
      <c r="F297" s="193">
        <f t="shared" si="19"/>
        <v>1096557.03</v>
      </c>
      <c r="G297" s="194">
        <f t="shared" ref="G297:G314" si="22">E297/D297</f>
        <v>6.586161159242504E-2</v>
      </c>
    </row>
    <row r="298" spans="1:7" s="9" customFormat="1" x14ac:dyDescent="0.2">
      <c r="A298" s="47" t="s">
        <v>44</v>
      </c>
      <c r="B298" s="15" t="s">
        <v>136</v>
      </c>
      <c r="C298" s="75"/>
      <c r="D298" s="102">
        <f>SUM(D299+D301)</f>
        <v>5500</v>
      </c>
      <c r="E298" s="146">
        <f>SUM(E299+E301)</f>
        <v>0</v>
      </c>
      <c r="F298" s="130">
        <f t="shared" si="19"/>
        <v>5500</v>
      </c>
      <c r="G298" s="131">
        <f t="shared" si="22"/>
        <v>0</v>
      </c>
    </row>
    <row r="299" spans="1:7" s="9" customFormat="1" x14ac:dyDescent="0.2">
      <c r="A299" s="32"/>
      <c r="B299" s="10">
        <v>55</v>
      </c>
      <c r="C299" s="60" t="s">
        <v>17</v>
      </c>
      <c r="D299" s="97">
        <f>SUM(D300:D300)</f>
        <v>5000</v>
      </c>
      <c r="E299" s="138">
        <f>SUM(E300:E300)</f>
        <v>0</v>
      </c>
      <c r="F299" s="130">
        <f t="shared" si="19"/>
        <v>5000</v>
      </c>
      <c r="G299" s="131">
        <f t="shared" si="22"/>
        <v>0</v>
      </c>
    </row>
    <row r="300" spans="1:7" s="9" customFormat="1" x14ac:dyDescent="0.2">
      <c r="A300" s="32"/>
      <c r="B300" s="6">
        <v>5511</v>
      </c>
      <c r="C300" s="61" t="s">
        <v>163</v>
      </c>
      <c r="D300" s="88">
        <v>5000</v>
      </c>
      <c r="E300" s="115">
        <v>0</v>
      </c>
      <c r="F300" s="119">
        <f t="shared" si="19"/>
        <v>5000</v>
      </c>
      <c r="G300" s="123">
        <f t="shared" si="22"/>
        <v>0</v>
      </c>
    </row>
    <row r="301" spans="1:7" s="9" customFormat="1" x14ac:dyDescent="0.2">
      <c r="A301" s="32"/>
      <c r="B301" s="23">
        <v>60</v>
      </c>
      <c r="C301" s="53" t="s">
        <v>59</v>
      </c>
      <c r="D301" s="97">
        <f>SUM(D302)</f>
        <v>500</v>
      </c>
      <c r="E301" s="138">
        <f>SUM(E302)</f>
        <v>0</v>
      </c>
      <c r="F301" s="130">
        <f t="shared" si="19"/>
        <v>500</v>
      </c>
      <c r="G301" s="131">
        <f t="shared" si="22"/>
        <v>0</v>
      </c>
    </row>
    <row r="302" spans="1:7" s="9" customFormat="1" x14ac:dyDescent="0.2">
      <c r="A302" s="32"/>
      <c r="B302" s="21">
        <v>6010</v>
      </c>
      <c r="C302" s="54" t="s">
        <v>166</v>
      </c>
      <c r="D302" s="88">
        <v>500</v>
      </c>
      <c r="E302" s="115">
        <v>0</v>
      </c>
      <c r="F302" s="119">
        <f t="shared" si="19"/>
        <v>500</v>
      </c>
      <c r="G302" s="123">
        <f t="shared" si="22"/>
        <v>0</v>
      </c>
    </row>
    <row r="303" spans="1:7" s="9" customFormat="1" x14ac:dyDescent="0.2">
      <c r="A303" s="32" t="s">
        <v>45</v>
      </c>
      <c r="B303" s="10" t="s">
        <v>548</v>
      </c>
      <c r="C303" s="60"/>
      <c r="D303" s="96">
        <f>SUM(D304+D320)</f>
        <v>1132379</v>
      </c>
      <c r="E303" s="132">
        <f>SUM(E304+E320)</f>
        <v>75365.709999999992</v>
      </c>
      <c r="F303" s="130">
        <f t="shared" si="19"/>
        <v>1057013.29</v>
      </c>
      <c r="G303" s="131">
        <f t="shared" si="22"/>
        <v>6.6555199275154339E-2</v>
      </c>
    </row>
    <row r="304" spans="1:7" s="9" customFormat="1" x14ac:dyDescent="0.2">
      <c r="A304" s="32" t="s">
        <v>45</v>
      </c>
      <c r="B304" s="10" t="s">
        <v>294</v>
      </c>
      <c r="C304" s="74"/>
      <c r="D304" s="97">
        <f>SUM(D305+D317)</f>
        <v>730034</v>
      </c>
      <c r="E304" s="138">
        <f>SUM(E305+E317)</f>
        <v>64780.399999999994</v>
      </c>
      <c r="F304" s="130">
        <f t="shared" si="19"/>
        <v>665253.6</v>
      </c>
      <c r="G304" s="131">
        <f t="shared" si="22"/>
        <v>8.8736141056443937E-2</v>
      </c>
    </row>
    <row r="305" spans="1:7" s="9" customFormat="1" x14ac:dyDescent="0.2">
      <c r="A305" s="32"/>
      <c r="B305" s="10">
        <v>55</v>
      </c>
      <c r="C305" s="60" t="s">
        <v>17</v>
      </c>
      <c r="D305" s="97">
        <f>SUM(D306+D315)</f>
        <v>330034</v>
      </c>
      <c r="E305" s="138">
        <f>SUM(E306+E315)</f>
        <v>64780.399999999994</v>
      </c>
      <c r="F305" s="130">
        <f t="shared" si="19"/>
        <v>265253.59999999998</v>
      </c>
      <c r="G305" s="131">
        <f t="shared" si="22"/>
        <v>0.19628401922226194</v>
      </c>
    </row>
    <row r="306" spans="1:7" x14ac:dyDescent="0.2">
      <c r="A306" s="34"/>
      <c r="B306" s="6">
        <v>5512</v>
      </c>
      <c r="C306" s="61" t="s">
        <v>23</v>
      </c>
      <c r="D306" s="99">
        <f>SUM(D307:D314)</f>
        <v>330034</v>
      </c>
      <c r="E306" s="137">
        <f>SUM(E307:E314)</f>
        <v>64671.199999999997</v>
      </c>
      <c r="F306" s="119">
        <f t="shared" si="19"/>
        <v>265362.8</v>
      </c>
      <c r="G306" s="123">
        <f t="shared" si="22"/>
        <v>0.19595314422150445</v>
      </c>
    </row>
    <row r="307" spans="1:7" x14ac:dyDescent="0.2">
      <c r="A307" s="34" t="s">
        <v>284</v>
      </c>
      <c r="B307" s="6"/>
      <c r="C307" s="61" t="s">
        <v>229</v>
      </c>
      <c r="D307" s="88">
        <v>100000</v>
      </c>
      <c r="E307" s="115">
        <v>64671.199999999997</v>
      </c>
      <c r="F307" s="119">
        <f t="shared" si="19"/>
        <v>35328.800000000003</v>
      </c>
      <c r="G307" s="123">
        <f t="shared" si="22"/>
        <v>0.64671199999999995</v>
      </c>
    </row>
    <row r="308" spans="1:7" x14ac:dyDescent="0.2">
      <c r="A308" s="34" t="s">
        <v>289</v>
      </c>
      <c r="B308" s="6"/>
      <c r="C308" s="61" t="s">
        <v>230</v>
      </c>
      <c r="D308" s="88">
        <v>100034</v>
      </c>
      <c r="E308" s="115">
        <v>0</v>
      </c>
      <c r="F308" s="119">
        <f t="shared" si="19"/>
        <v>100034</v>
      </c>
      <c r="G308" s="123">
        <f t="shared" si="22"/>
        <v>0</v>
      </c>
    </row>
    <row r="309" spans="1:7" x14ac:dyDescent="0.2">
      <c r="A309" s="34" t="s">
        <v>287</v>
      </c>
      <c r="B309" s="6"/>
      <c r="C309" s="61" t="s">
        <v>231</v>
      </c>
      <c r="D309" s="88">
        <v>45000</v>
      </c>
      <c r="E309" s="115">
        <v>0</v>
      </c>
      <c r="F309" s="119">
        <f t="shared" si="19"/>
        <v>45000</v>
      </c>
      <c r="G309" s="123">
        <f t="shared" si="22"/>
        <v>0</v>
      </c>
    </row>
    <row r="310" spans="1:7" x14ac:dyDescent="0.2">
      <c r="A310" s="34" t="s">
        <v>286</v>
      </c>
      <c r="B310" s="6"/>
      <c r="C310" s="61" t="s">
        <v>465</v>
      </c>
      <c r="D310" s="88">
        <v>14200</v>
      </c>
      <c r="E310" s="115">
        <v>0</v>
      </c>
      <c r="F310" s="119">
        <f t="shared" si="19"/>
        <v>14200</v>
      </c>
      <c r="G310" s="123">
        <f t="shared" si="22"/>
        <v>0</v>
      </c>
    </row>
    <row r="311" spans="1:7" x14ac:dyDescent="0.2">
      <c r="A311" s="34" t="s">
        <v>285</v>
      </c>
      <c r="B311" s="6"/>
      <c r="C311" s="61" t="s">
        <v>232</v>
      </c>
      <c r="D311" s="88">
        <v>30800</v>
      </c>
      <c r="E311" s="115">
        <v>0</v>
      </c>
      <c r="F311" s="119">
        <f t="shared" si="19"/>
        <v>30800</v>
      </c>
      <c r="G311" s="123">
        <f t="shared" si="22"/>
        <v>0</v>
      </c>
    </row>
    <row r="312" spans="1:7" x14ac:dyDescent="0.2">
      <c r="A312" s="34" t="s">
        <v>288</v>
      </c>
      <c r="B312" s="6"/>
      <c r="C312" s="61" t="s">
        <v>169</v>
      </c>
      <c r="D312" s="88">
        <v>5000</v>
      </c>
      <c r="E312" s="115">
        <v>0</v>
      </c>
      <c r="F312" s="119">
        <f t="shared" si="19"/>
        <v>5000</v>
      </c>
      <c r="G312" s="123">
        <f t="shared" si="22"/>
        <v>0</v>
      </c>
    </row>
    <row r="313" spans="1:7" x14ac:dyDescent="0.2">
      <c r="A313" s="34" t="s">
        <v>291</v>
      </c>
      <c r="B313" s="6"/>
      <c r="C313" s="61" t="s">
        <v>233</v>
      </c>
      <c r="D313" s="88">
        <v>10000</v>
      </c>
      <c r="E313" s="115">
        <v>0</v>
      </c>
      <c r="F313" s="119">
        <f t="shared" si="19"/>
        <v>10000</v>
      </c>
      <c r="G313" s="123">
        <f t="shared" si="22"/>
        <v>0</v>
      </c>
    </row>
    <row r="314" spans="1:7" x14ac:dyDescent="0.2">
      <c r="A314" s="34" t="s">
        <v>290</v>
      </c>
      <c r="B314" s="6"/>
      <c r="C314" s="61" t="s">
        <v>242</v>
      </c>
      <c r="D314" s="88">
        <v>25000</v>
      </c>
      <c r="E314" s="115">
        <v>0</v>
      </c>
      <c r="F314" s="119">
        <f t="shared" si="19"/>
        <v>25000</v>
      </c>
      <c r="G314" s="123">
        <f t="shared" si="22"/>
        <v>0</v>
      </c>
    </row>
    <row r="315" spans="1:7" x14ac:dyDescent="0.2">
      <c r="A315" s="34"/>
      <c r="B315" s="6">
        <v>5515</v>
      </c>
      <c r="C315" s="61" t="s">
        <v>22</v>
      </c>
      <c r="D315" s="88">
        <f>SUM(D316)</f>
        <v>0</v>
      </c>
      <c r="E315" s="143">
        <f>SUM(E316)</f>
        <v>109.2</v>
      </c>
      <c r="F315" s="119">
        <f t="shared" si="19"/>
        <v>-109.2</v>
      </c>
      <c r="G315" s="123"/>
    </row>
    <row r="316" spans="1:7" x14ac:dyDescent="0.2">
      <c r="A316" s="34"/>
      <c r="B316" s="6"/>
      <c r="C316" s="61" t="s">
        <v>229</v>
      </c>
      <c r="D316" s="88">
        <v>0</v>
      </c>
      <c r="E316" s="115">
        <v>109.2</v>
      </c>
      <c r="F316" s="119">
        <f t="shared" si="19"/>
        <v>-109.2</v>
      </c>
      <c r="G316" s="123"/>
    </row>
    <row r="317" spans="1:7" x14ac:dyDescent="0.2">
      <c r="A317" s="34"/>
      <c r="B317" s="10">
        <v>15</v>
      </c>
      <c r="C317" s="60" t="s">
        <v>186</v>
      </c>
      <c r="D317" s="97">
        <f>SUM(D318)</f>
        <v>400000</v>
      </c>
      <c r="E317" s="138">
        <f>SUM(E318)</f>
        <v>0</v>
      </c>
      <c r="F317" s="130">
        <f t="shared" ref="F317:F380" si="23">D317-E317</f>
        <v>400000</v>
      </c>
      <c r="G317" s="131">
        <f t="shared" ref="G317:G344" si="24">E317/D317</f>
        <v>0</v>
      </c>
    </row>
    <row r="318" spans="1:7" x14ac:dyDescent="0.2">
      <c r="A318" s="34"/>
      <c r="B318" s="6">
        <v>1551</v>
      </c>
      <c r="C318" s="61" t="s">
        <v>176</v>
      </c>
      <c r="D318" s="99">
        <f>SUM(D319:D319)</f>
        <v>400000</v>
      </c>
      <c r="E318" s="137">
        <f>SUM(E319:E319)</f>
        <v>0</v>
      </c>
      <c r="F318" s="119">
        <f t="shared" si="23"/>
        <v>400000</v>
      </c>
      <c r="G318" s="123">
        <f t="shared" si="24"/>
        <v>0</v>
      </c>
    </row>
    <row r="319" spans="1:7" ht="38.25" x14ac:dyDescent="0.2">
      <c r="A319" s="34" t="s">
        <v>297</v>
      </c>
      <c r="B319" s="6"/>
      <c r="C319" s="67" t="s">
        <v>292</v>
      </c>
      <c r="D319" s="88">
        <v>400000</v>
      </c>
      <c r="E319" s="115">
        <v>0</v>
      </c>
      <c r="F319" s="119">
        <f t="shared" si="23"/>
        <v>400000</v>
      </c>
      <c r="G319" s="123">
        <f t="shared" si="24"/>
        <v>0</v>
      </c>
    </row>
    <row r="320" spans="1:7" x14ac:dyDescent="0.2">
      <c r="A320" s="32" t="s">
        <v>293</v>
      </c>
      <c r="B320" s="10" t="s">
        <v>295</v>
      </c>
      <c r="C320" s="74"/>
      <c r="D320" s="97">
        <f>SUM(D321+D324)</f>
        <v>402345</v>
      </c>
      <c r="E320" s="138">
        <f>SUM(E321+E324)</f>
        <v>10585.31</v>
      </c>
      <c r="F320" s="130">
        <f t="shared" si="23"/>
        <v>391759.69</v>
      </c>
      <c r="G320" s="131">
        <f t="shared" si="24"/>
        <v>2.6309038263182094E-2</v>
      </c>
    </row>
    <row r="321" spans="1:7" x14ac:dyDescent="0.2">
      <c r="A321" s="34"/>
      <c r="B321" s="10">
        <v>55</v>
      </c>
      <c r="C321" s="60" t="s">
        <v>17</v>
      </c>
      <c r="D321" s="96">
        <f>SUM(D322:D323)</f>
        <v>62345</v>
      </c>
      <c r="E321" s="132">
        <f>SUM(E322:E323)</f>
        <v>10585.31</v>
      </c>
      <c r="F321" s="130">
        <f t="shared" si="23"/>
        <v>51759.69</v>
      </c>
      <c r="G321" s="131">
        <f t="shared" si="24"/>
        <v>0.16978602935279494</v>
      </c>
    </row>
    <row r="322" spans="1:7" x14ac:dyDescent="0.2">
      <c r="A322" s="34"/>
      <c r="B322" s="6">
        <v>5512</v>
      </c>
      <c r="C322" s="61" t="s">
        <v>23</v>
      </c>
      <c r="D322" s="88">
        <v>60000</v>
      </c>
      <c r="E322" s="115">
        <v>10568.51</v>
      </c>
      <c r="F322" s="119">
        <f t="shared" si="23"/>
        <v>49431.49</v>
      </c>
      <c r="G322" s="123">
        <f t="shared" si="24"/>
        <v>0.17614183333333333</v>
      </c>
    </row>
    <row r="323" spans="1:7" x14ac:dyDescent="0.2">
      <c r="A323" s="34"/>
      <c r="B323" s="6">
        <v>5515</v>
      </c>
      <c r="C323" s="61" t="s">
        <v>22</v>
      </c>
      <c r="D323" s="88">
        <v>2345</v>
      </c>
      <c r="E323" s="115">
        <v>16.8</v>
      </c>
      <c r="F323" s="119">
        <f t="shared" si="23"/>
        <v>2328.1999999999998</v>
      </c>
      <c r="G323" s="123">
        <f t="shared" si="24"/>
        <v>7.164179104477612E-3</v>
      </c>
    </row>
    <row r="324" spans="1:7" x14ac:dyDescent="0.2">
      <c r="A324" s="34"/>
      <c r="B324" s="10">
        <v>15</v>
      </c>
      <c r="C324" s="60" t="s">
        <v>186</v>
      </c>
      <c r="D324" s="97">
        <f>SUM(D325)</f>
        <v>340000</v>
      </c>
      <c r="E324" s="138">
        <f>SUM(E325)</f>
        <v>0</v>
      </c>
      <c r="F324" s="130">
        <f t="shared" si="23"/>
        <v>340000</v>
      </c>
      <c r="G324" s="131">
        <f t="shared" si="24"/>
        <v>0</v>
      </c>
    </row>
    <row r="325" spans="1:7" x14ac:dyDescent="0.2">
      <c r="A325" s="34"/>
      <c r="B325" s="6">
        <v>1551</v>
      </c>
      <c r="C325" s="61" t="s">
        <v>176</v>
      </c>
      <c r="D325" s="99">
        <f>SUM(D326:D327)</f>
        <v>340000</v>
      </c>
      <c r="E325" s="137">
        <f>SUM(E326:E327)</f>
        <v>0</v>
      </c>
      <c r="F325" s="119">
        <f t="shared" si="23"/>
        <v>340000</v>
      </c>
      <c r="G325" s="123">
        <f t="shared" si="24"/>
        <v>0</v>
      </c>
    </row>
    <row r="326" spans="1:7" x14ac:dyDescent="0.2">
      <c r="A326" s="34" t="s">
        <v>293</v>
      </c>
      <c r="B326" s="6"/>
      <c r="C326" s="61" t="s">
        <v>296</v>
      </c>
      <c r="D326" s="88">
        <v>90000</v>
      </c>
      <c r="E326" s="115">
        <v>0</v>
      </c>
      <c r="F326" s="119">
        <f t="shared" si="23"/>
        <v>90000</v>
      </c>
      <c r="G326" s="123">
        <f t="shared" si="24"/>
        <v>0</v>
      </c>
    </row>
    <row r="327" spans="1:7" x14ac:dyDescent="0.2">
      <c r="A327" s="34" t="s">
        <v>479</v>
      </c>
      <c r="B327" s="6"/>
      <c r="C327" s="67" t="s">
        <v>519</v>
      </c>
      <c r="D327" s="88">
        <v>250000</v>
      </c>
      <c r="E327" s="115">
        <v>0</v>
      </c>
      <c r="F327" s="119">
        <f t="shared" si="23"/>
        <v>250000</v>
      </c>
      <c r="G327" s="123">
        <f t="shared" si="24"/>
        <v>0</v>
      </c>
    </row>
    <row r="328" spans="1:7" x14ac:dyDescent="0.2">
      <c r="A328" s="32" t="s">
        <v>298</v>
      </c>
      <c r="B328" s="10" t="s">
        <v>206</v>
      </c>
      <c r="C328" s="74"/>
      <c r="D328" s="97">
        <f>SUM(D329+D333)</f>
        <v>19743</v>
      </c>
      <c r="E328" s="138">
        <f>SUM(E329+E333)</f>
        <v>1947.2600000000002</v>
      </c>
      <c r="F328" s="130">
        <f t="shared" si="23"/>
        <v>17795.739999999998</v>
      </c>
      <c r="G328" s="131">
        <f t="shared" si="24"/>
        <v>9.8630400648331062E-2</v>
      </c>
    </row>
    <row r="329" spans="1:7" x14ac:dyDescent="0.2">
      <c r="A329" s="32"/>
      <c r="B329" s="10">
        <v>50</v>
      </c>
      <c r="C329" s="60" t="s">
        <v>16</v>
      </c>
      <c r="D329" s="97">
        <f>SUM(D330+D332)</f>
        <v>11754</v>
      </c>
      <c r="E329" s="138">
        <f>SUM(E330+E332)</f>
        <v>993.19</v>
      </c>
      <c r="F329" s="130">
        <f t="shared" si="23"/>
        <v>10760.81</v>
      </c>
      <c r="G329" s="131">
        <f t="shared" si="24"/>
        <v>8.4498043219329591E-2</v>
      </c>
    </row>
    <row r="330" spans="1:7" x14ac:dyDescent="0.2">
      <c r="A330" s="32"/>
      <c r="B330" s="6">
        <v>500</v>
      </c>
      <c r="C330" s="61" t="s">
        <v>161</v>
      </c>
      <c r="D330" s="108">
        <f>SUM(D331)</f>
        <v>8190</v>
      </c>
      <c r="E330" s="147">
        <f>SUM(E331)</f>
        <v>689.63</v>
      </c>
      <c r="F330" s="119">
        <f t="shared" si="23"/>
        <v>7500.37</v>
      </c>
      <c r="G330" s="123">
        <f t="shared" si="24"/>
        <v>8.4203907203907205E-2</v>
      </c>
    </row>
    <row r="331" spans="1:7" x14ac:dyDescent="0.2">
      <c r="A331" s="32"/>
      <c r="B331" s="6">
        <v>50020</v>
      </c>
      <c r="C331" s="61" t="s">
        <v>168</v>
      </c>
      <c r="D331" s="88">
        <v>8190</v>
      </c>
      <c r="E331" s="115">
        <v>689.63</v>
      </c>
      <c r="F331" s="119">
        <f t="shared" si="23"/>
        <v>7500.37</v>
      </c>
      <c r="G331" s="123">
        <f t="shared" si="24"/>
        <v>8.4203907203907205E-2</v>
      </c>
    </row>
    <row r="332" spans="1:7" x14ac:dyDescent="0.2">
      <c r="A332" s="32"/>
      <c r="B332" s="6">
        <v>506</v>
      </c>
      <c r="C332" s="61" t="s">
        <v>162</v>
      </c>
      <c r="D332" s="88">
        <v>3564</v>
      </c>
      <c r="E332" s="115">
        <v>303.56</v>
      </c>
      <c r="F332" s="119">
        <f t="shared" si="23"/>
        <v>3260.44</v>
      </c>
      <c r="G332" s="123">
        <f t="shared" si="24"/>
        <v>8.5173961840628504E-2</v>
      </c>
    </row>
    <row r="333" spans="1:7" x14ac:dyDescent="0.2">
      <c r="A333" s="32"/>
      <c r="B333" s="10">
        <v>55</v>
      </c>
      <c r="C333" s="60" t="s">
        <v>17</v>
      </c>
      <c r="D333" s="97">
        <f>SUM(D334:D336)</f>
        <v>7989</v>
      </c>
      <c r="E333" s="138">
        <f>SUM(E334:E336)</f>
        <v>954.07</v>
      </c>
      <c r="F333" s="130">
        <f t="shared" si="23"/>
        <v>7034.93</v>
      </c>
      <c r="G333" s="131">
        <f t="shared" si="24"/>
        <v>0.11942295656527727</v>
      </c>
    </row>
    <row r="334" spans="1:7" x14ac:dyDescent="0.2">
      <c r="A334" s="34"/>
      <c r="B334" s="6">
        <v>5500</v>
      </c>
      <c r="C334" s="61" t="s">
        <v>18</v>
      </c>
      <c r="D334" s="88">
        <v>500</v>
      </c>
      <c r="E334" s="115">
        <v>53.88</v>
      </c>
      <c r="F334" s="119">
        <f t="shared" si="23"/>
        <v>446.12</v>
      </c>
      <c r="G334" s="123">
        <f t="shared" si="24"/>
        <v>0.10776000000000001</v>
      </c>
    </row>
    <row r="335" spans="1:7" x14ac:dyDescent="0.2">
      <c r="A335" s="34"/>
      <c r="B335" s="6">
        <v>5511</v>
      </c>
      <c r="C335" s="61" t="s">
        <v>163</v>
      </c>
      <c r="D335" s="88">
        <v>5989</v>
      </c>
      <c r="E335" s="115">
        <v>900.19</v>
      </c>
      <c r="F335" s="119">
        <f t="shared" si="23"/>
        <v>5088.8099999999995</v>
      </c>
      <c r="G335" s="123">
        <f t="shared" si="24"/>
        <v>0.15030722992152279</v>
      </c>
    </row>
    <row r="336" spans="1:7" x14ac:dyDescent="0.2">
      <c r="A336" s="34"/>
      <c r="B336" s="6">
        <v>5515</v>
      </c>
      <c r="C336" s="61" t="s">
        <v>22</v>
      </c>
      <c r="D336" s="88">
        <v>1500</v>
      </c>
      <c r="E336" s="115">
        <v>0</v>
      </c>
      <c r="F336" s="119">
        <f t="shared" si="23"/>
        <v>1500</v>
      </c>
      <c r="G336" s="123">
        <f t="shared" si="24"/>
        <v>0</v>
      </c>
    </row>
    <row r="337" spans="1:7" s="9" customFormat="1" x14ac:dyDescent="0.2">
      <c r="A337" s="32" t="s">
        <v>299</v>
      </c>
      <c r="B337" s="10" t="s">
        <v>114</v>
      </c>
      <c r="C337" s="74"/>
      <c r="D337" s="97">
        <f>SUM(D338)</f>
        <v>16248</v>
      </c>
      <c r="E337" s="138">
        <f>SUM(E338)</f>
        <v>0</v>
      </c>
      <c r="F337" s="130">
        <f t="shared" si="23"/>
        <v>16248</v>
      </c>
      <c r="G337" s="131">
        <f t="shared" si="24"/>
        <v>0</v>
      </c>
    </row>
    <row r="338" spans="1:7" s="9" customFormat="1" x14ac:dyDescent="0.2">
      <c r="A338" s="32"/>
      <c r="B338" s="10">
        <v>55</v>
      </c>
      <c r="C338" s="60" t="s">
        <v>17</v>
      </c>
      <c r="D338" s="97">
        <f>SUM(D339:D340)</f>
        <v>16248</v>
      </c>
      <c r="E338" s="138">
        <f>SUM(E339:E340)</f>
        <v>0</v>
      </c>
      <c r="F338" s="130">
        <f t="shared" si="23"/>
        <v>16248</v>
      </c>
      <c r="G338" s="131">
        <f t="shared" si="24"/>
        <v>0</v>
      </c>
    </row>
    <row r="339" spans="1:7" s="9" customFormat="1" x14ac:dyDescent="0.2">
      <c r="A339" s="32"/>
      <c r="B339" s="6">
        <v>5500</v>
      </c>
      <c r="C339" s="61" t="s">
        <v>18</v>
      </c>
      <c r="D339" s="88">
        <v>1000</v>
      </c>
      <c r="E339" s="115">
        <v>0</v>
      </c>
      <c r="F339" s="119">
        <f t="shared" si="23"/>
        <v>1000</v>
      </c>
      <c r="G339" s="123">
        <f t="shared" si="24"/>
        <v>0</v>
      </c>
    </row>
    <row r="340" spans="1:7" ht="13.5" thickBot="1" x14ac:dyDescent="0.25">
      <c r="A340" s="34"/>
      <c r="B340" s="6">
        <v>5502</v>
      </c>
      <c r="C340" s="61" t="s">
        <v>36</v>
      </c>
      <c r="D340" s="88">
        <v>15248</v>
      </c>
      <c r="E340" s="115">
        <v>0</v>
      </c>
      <c r="F340" s="119">
        <f t="shared" si="23"/>
        <v>15248</v>
      </c>
      <c r="G340" s="123">
        <f t="shared" si="24"/>
        <v>0</v>
      </c>
    </row>
    <row r="341" spans="1:7" ht="13.5" thickBot="1" x14ac:dyDescent="0.25">
      <c r="A341" s="206" t="s">
        <v>46</v>
      </c>
      <c r="B341" s="190" t="s">
        <v>115</v>
      </c>
      <c r="C341" s="210"/>
      <c r="D341" s="208">
        <f>SUM(D342+D348+D372)</f>
        <v>297199</v>
      </c>
      <c r="E341" s="209">
        <f>SUM(E342+E348+E372)</f>
        <v>24232.920000000006</v>
      </c>
      <c r="F341" s="193">
        <f t="shared" si="23"/>
        <v>272966.08</v>
      </c>
      <c r="G341" s="194">
        <f t="shared" si="24"/>
        <v>8.1537690234489368E-2</v>
      </c>
    </row>
    <row r="342" spans="1:7" s="9" customFormat="1" x14ac:dyDescent="0.2">
      <c r="A342" s="32" t="s">
        <v>47</v>
      </c>
      <c r="B342" s="10" t="s">
        <v>116</v>
      </c>
      <c r="C342" s="74"/>
      <c r="D342" s="102">
        <f>SUM(D343+D344)</f>
        <v>68380</v>
      </c>
      <c r="E342" s="146">
        <f>SUM(E343+E344)</f>
        <v>4175.08</v>
      </c>
      <c r="F342" s="130">
        <f t="shared" si="23"/>
        <v>64204.92</v>
      </c>
      <c r="G342" s="131">
        <f t="shared" si="24"/>
        <v>6.1057034220532318E-2</v>
      </c>
    </row>
    <row r="343" spans="1:7" s="9" customFormat="1" x14ac:dyDescent="0.2">
      <c r="A343" s="32"/>
      <c r="B343" s="25">
        <v>4528</v>
      </c>
      <c r="C343" s="63" t="s">
        <v>94</v>
      </c>
      <c r="D343" s="96">
        <v>6380</v>
      </c>
      <c r="E343" s="117">
        <v>0</v>
      </c>
      <c r="F343" s="130">
        <f t="shared" si="23"/>
        <v>6380</v>
      </c>
      <c r="G343" s="131">
        <f t="shared" si="24"/>
        <v>0</v>
      </c>
    </row>
    <row r="344" spans="1:7" s="9" customFormat="1" x14ac:dyDescent="0.2">
      <c r="A344" s="32"/>
      <c r="B344" s="23">
        <v>55</v>
      </c>
      <c r="C344" s="53" t="s">
        <v>17</v>
      </c>
      <c r="D344" s="97">
        <f>SUM(D345:D347)</f>
        <v>62000</v>
      </c>
      <c r="E344" s="138">
        <f>SUM(E345:E347)</f>
        <v>4175.08</v>
      </c>
      <c r="F344" s="130">
        <f t="shared" si="23"/>
        <v>57824.92</v>
      </c>
      <c r="G344" s="131">
        <f t="shared" si="24"/>
        <v>6.7339999999999997E-2</v>
      </c>
    </row>
    <row r="345" spans="1:7" x14ac:dyDescent="0.2">
      <c r="A345" s="34"/>
      <c r="B345" s="21">
        <v>5500</v>
      </c>
      <c r="C345" s="54" t="s">
        <v>18</v>
      </c>
      <c r="D345" s="99">
        <v>0</v>
      </c>
      <c r="E345" s="137">
        <v>1.36</v>
      </c>
      <c r="F345" s="119">
        <f t="shared" si="23"/>
        <v>-1.36</v>
      </c>
      <c r="G345" s="123"/>
    </row>
    <row r="346" spans="1:7" s="9" customFormat="1" x14ac:dyDescent="0.2">
      <c r="A346" s="32"/>
      <c r="B346" s="6">
        <v>5512</v>
      </c>
      <c r="C346" s="61" t="s">
        <v>23</v>
      </c>
      <c r="D346" s="88">
        <v>60000</v>
      </c>
      <c r="E346" s="115">
        <v>4173.72</v>
      </c>
      <c r="F346" s="119">
        <f t="shared" si="23"/>
        <v>55826.28</v>
      </c>
      <c r="G346" s="123">
        <f t="shared" ref="G346:G371" si="25">E346/D346</f>
        <v>6.9561999999999999E-2</v>
      </c>
    </row>
    <row r="347" spans="1:7" s="9" customFormat="1" x14ac:dyDescent="0.2">
      <c r="A347" s="32"/>
      <c r="B347" s="6">
        <v>5515</v>
      </c>
      <c r="C347" s="61" t="s">
        <v>22</v>
      </c>
      <c r="D347" s="88">
        <v>2000</v>
      </c>
      <c r="E347" s="115">
        <v>0</v>
      </c>
      <c r="F347" s="119">
        <f t="shared" si="23"/>
        <v>2000</v>
      </c>
      <c r="G347" s="123">
        <f t="shared" si="25"/>
        <v>0</v>
      </c>
    </row>
    <row r="348" spans="1:7" s="9" customFormat="1" x14ac:dyDescent="0.2">
      <c r="A348" s="32" t="s">
        <v>552</v>
      </c>
      <c r="B348" s="13" t="s">
        <v>553</v>
      </c>
      <c r="C348" s="61"/>
      <c r="D348" s="96">
        <f>SUM(D349+D362)</f>
        <v>228819</v>
      </c>
      <c r="E348" s="132">
        <f>SUM(E349+E362)</f>
        <v>17921.840000000004</v>
      </c>
      <c r="F348" s="130">
        <f t="shared" si="23"/>
        <v>210897.16</v>
      </c>
      <c r="G348" s="131">
        <f t="shared" si="25"/>
        <v>7.8323216166489684E-2</v>
      </c>
    </row>
    <row r="349" spans="1:7" s="9" customFormat="1" x14ac:dyDescent="0.2">
      <c r="A349" s="32" t="s">
        <v>300</v>
      </c>
      <c r="B349" s="13" t="s">
        <v>460</v>
      </c>
      <c r="C349" s="74"/>
      <c r="D349" s="97">
        <f>SUM(D350+D354)</f>
        <v>185434</v>
      </c>
      <c r="E349" s="138">
        <f>SUM(E350+E354)</f>
        <v>16841.920000000002</v>
      </c>
      <c r="F349" s="130">
        <f t="shared" si="23"/>
        <v>168592.08</v>
      </c>
      <c r="G349" s="131">
        <f t="shared" si="25"/>
        <v>9.0824336421583968E-2</v>
      </c>
    </row>
    <row r="350" spans="1:7" s="9" customFormat="1" x14ac:dyDescent="0.2">
      <c r="A350" s="32"/>
      <c r="B350" s="10">
        <v>50</v>
      </c>
      <c r="C350" s="60" t="s">
        <v>16</v>
      </c>
      <c r="D350" s="97">
        <f>SUM(D351+D353)</f>
        <v>108840</v>
      </c>
      <c r="E350" s="138">
        <f>SUM(E351+E353)</f>
        <v>8274.76</v>
      </c>
      <c r="F350" s="130">
        <f t="shared" si="23"/>
        <v>100565.24</v>
      </c>
      <c r="G350" s="131">
        <f t="shared" si="25"/>
        <v>7.6026828371922095E-2</v>
      </c>
    </row>
    <row r="351" spans="1:7" s="9" customFormat="1" x14ac:dyDescent="0.2">
      <c r="A351" s="32"/>
      <c r="B351" s="6">
        <v>500</v>
      </c>
      <c r="C351" s="61" t="s">
        <v>161</v>
      </c>
      <c r="D351" s="99">
        <f>SUM(D352)</f>
        <v>81346</v>
      </c>
      <c r="E351" s="137">
        <f>SUM(E352)</f>
        <v>6184.43</v>
      </c>
      <c r="F351" s="119">
        <f t="shared" si="23"/>
        <v>75161.570000000007</v>
      </c>
      <c r="G351" s="123">
        <f t="shared" si="25"/>
        <v>7.6026233619354372E-2</v>
      </c>
    </row>
    <row r="352" spans="1:7" s="9" customFormat="1" x14ac:dyDescent="0.2">
      <c r="A352" s="32"/>
      <c r="B352" s="6">
        <v>50020</v>
      </c>
      <c r="C352" s="61" t="s">
        <v>168</v>
      </c>
      <c r="D352" s="88">
        <v>81346</v>
      </c>
      <c r="E352" s="115">
        <v>6184.43</v>
      </c>
      <c r="F352" s="119">
        <f t="shared" si="23"/>
        <v>75161.570000000007</v>
      </c>
      <c r="G352" s="123">
        <f t="shared" si="25"/>
        <v>7.6026233619354372E-2</v>
      </c>
    </row>
    <row r="353" spans="1:7" s="9" customFormat="1" x14ac:dyDescent="0.2">
      <c r="A353" s="32"/>
      <c r="B353" s="6">
        <v>506</v>
      </c>
      <c r="C353" s="61" t="s">
        <v>162</v>
      </c>
      <c r="D353" s="88">
        <v>27494</v>
      </c>
      <c r="E353" s="115">
        <v>2090.33</v>
      </c>
      <c r="F353" s="119">
        <f t="shared" si="23"/>
        <v>25403.67</v>
      </c>
      <c r="G353" s="123">
        <f t="shared" si="25"/>
        <v>7.602858805557576E-2</v>
      </c>
    </row>
    <row r="354" spans="1:7" s="9" customFormat="1" x14ac:dyDescent="0.2">
      <c r="A354" s="32"/>
      <c r="B354" s="10">
        <v>55</v>
      </c>
      <c r="C354" s="60" t="s">
        <v>17</v>
      </c>
      <c r="D354" s="97">
        <f>SUM(D355:D361)</f>
        <v>76594</v>
      </c>
      <c r="E354" s="138">
        <f>SUM(E355:E361)</f>
        <v>8567.1600000000017</v>
      </c>
      <c r="F354" s="130">
        <f t="shared" si="23"/>
        <v>68026.84</v>
      </c>
      <c r="G354" s="131">
        <f t="shared" si="25"/>
        <v>0.11185158106379092</v>
      </c>
    </row>
    <row r="355" spans="1:7" s="9" customFormat="1" x14ac:dyDescent="0.2">
      <c r="A355" s="32"/>
      <c r="B355" s="6">
        <v>5500</v>
      </c>
      <c r="C355" s="61" t="s">
        <v>18</v>
      </c>
      <c r="D355" s="88">
        <v>500</v>
      </c>
      <c r="E355" s="115">
        <v>17.809999999999999</v>
      </c>
      <c r="F355" s="119">
        <f t="shared" si="23"/>
        <v>482.19</v>
      </c>
      <c r="G355" s="123">
        <f t="shared" si="25"/>
        <v>3.5619999999999999E-2</v>
      </c>
    </row>
    <row r="356" spans="1:7" s="9" customFormat="1" x14ac:dyDescent="0.2">
      <c r="A356" s="32"/>
      <c r="B356" s="6">
        <v>5511</v>
      </c>
      <c r="C356" s="61" t="s">
        <v>163</v>
      </c>
      <c r="D356" s="88">
        <v>19944</v>
      </c>
      <c r="E356" s="115">
        <v>677.6</v>
      </c>
      <c r="F356" s="119">
        <f t="shared" si="23"/>
        <v>19266.400000000001</v>
      </c>
      <c r="G356" s="123">
        <f t="shared" si="25"/>
        <v>3.397513036502206E-2</v>
      </c>
    </row>
    <row r="357" spans="1:7" s="9" customFormat="1" x14ac:dyDescent="0.2">
      <c r="A357" s="32"/>
      <c r="B357" s="6">
        <v>5513</v>
      </c>
      <c r="C357" s="61" t="s">
        <v>21</v>
      </c>
      <c r="D357" s="88">
        <v>30000</v>
      </c>
      <c r="E357" s="115">
        <v>4885.49</v>
      </c>
      <c r="F357" s="119">
        <f t="shared" si="23"/>
        <v>25114.510000000002</v>
      </c>
      <c r="G357" s="123">
        <f t="shared" si="25"/>
        <v>0.16284966666666667</v>
      </c>
    </row>
    <row r="358" spans="1:7" s="9" customFormat="1" x14ac:dyDescent="0.2">
      <c r="A358" s="32"/>
      <c r="B358" s="6">
        <v>5514</v>
      </c>
      <c r="C358" s="61" t="s">
        <v>164</v>
      </c>
      <c r="D358" s="88">
        <v>220</v>
      </c>
      <c r="E358" s="115">
        <v>17.760000000000002</v>
      </c>
      <c r="F358" s="119">
        <f t="shared" si="23"/>
        <v>202.24</v>
      </c>
      <c r="G358" s="123">
        <f t="shared" si="25"/>
        <v>8.0727272727272731E-2</v>
      </c>
    </row>
    <row r="359" spans="1:7" s="9" customFormat="1" x14ac:dyDescent="0.2">
      <c r="A359" s="32"/>
      <c r="B359" s="6">
        <v>5515</v>
      </c>
      <c r="C359" s="61" t="s">
        <v>22</v>
      </c>
      <c r="D359" s="88">
        <v>24330</v>
      </c>
      <c r="E359" s="115">
        <v>2874.63</v>
      </c>
      <c r="F359" s="119">
        <f t="shared" si="23"/>
        <v>21455.37</v>
      </c>
      <c r="G359" s="123">
        <f t="shared" si="25"/>
        <v>0.11815166461159063</v>
      </c>
    </row>
    <row r="360" spans="1:7" s="9" customFormat="1" x14ac:dyDescent="0.2">
      <c r="A360" s="32"/>
      <c r="B360" s="6">
        <v>5522</v>
      </c>
      <c r="C360" s="61" t="s">
        <v>63</v>
      </c>
      <c r="D360" s="88">
        <v>100</v>
      </c>
      <c r="E360" s="115">
        <v>0</v>
      </c>
      <c r="F360" s="119">
        <f t="shared" si="23"/>
        <v>100</v>
      </c>
      <c r="G360" s="123">
        <f t="shared" si="25"/>
        <v>0</v>
      </c>
    </row>
    <row r="361" spans="1:7" s="9" customFormat="1" x14ac:dyDescent="0.2">
      <c r="A361" s="32"/>
      <c r="B361" s="6">
        <v>5532</v>
      </c>
      <c r="C361" s="61" t="s">
        <v>61</v>
      </c>
      <c r="D361" s="88">
        <v>1500</v>
      </c>
      <c r="E361" s="115">
        <v>93.87</v>
      </c>
      <c r="F361" s="119">
        <f t="shared" si="23"/>
        <v>1406.13</v>
      </c>
      <c r="G361" s="123">
        <f t="shared" si="25"/>
        <v>6.2579999999999997E-2</v>
      </c>
    </row>
    <row r="362" spans="1:7" s="9" customFormat="1" x14ac:dyDescent="0.2">
      <c r="A362" s="32" t="s">
        <v>301</v>
      </c>
      <c r="B362" s="13" t="s">
        <v>302</v>
      </c>
      <c r="C362" s="74"/>
      <c r="D362" s="97">
        <f>SUM(D363+D368)</f>
        <v>43385</v>
      </c>
      <c r="E362" s="138">
        <f>SUM(E363+E368)</f>
        <v>1079.92</v>
      </c>
      <c r="F362" s="130">
        <f t="shared" si="23"/>
        <v>42305.08</v>
      </c>
      <c r="G362" s="131">
        <f t="shared" si="25"/>
        <v>2.4891552379854791E-2</v>
      </c>
    </row>
    <row r="363" spans="1:7" s="9" customFormat="1" x14ac:dyDescent="0.2">
      <c r="A363" s="32"/>
      <c r="B363" s="10">
        <v>50</v>
      </c>
      <c r="C363" s="60" t="s">
        <v>16</v>
      </c>
      <c r="D363" s="97">
        <f>SUM(D364+D367)</f>
        <v>30635</v>
      </c>
      <c r="E363" s="138">
        <f>SUM(E364+E367)</f>
        <v>781.39</v>
      </c>
      <c r="F363" s="130">
        <f t="shared" si="23"/>
        <v>29853.61</v>
      </c>
      <c r="G363" s="131">
        <f t="shared" si="25"/>
        <v>2.5506446874489962E-2</v>
      </c>
    </row>
    <row r="364" spans="1:7" s="9" customFormat="1" x14ac:dyDescent="0.2">
      <c r="A364" s="32"/>
      <c r="B364" s="6">
        <v>500</v>
      </c>
      <c r="C364" s="61" t="s">
        <v>161</v>
      </c>
      <c r="D364" s="88">
        <f>SUM(D365:D366)</f>
        <v>22896</v>
      </c>
      <c r="E364" s="143">
        <f>SUM(E365:E366)</f>
        <v>584</v>
      </c>
      <c r="F364" s="119">
        <f t="shared" si="23"/>
        <v>22312</v>
      </c>
      <c r="G364" s="123">
        <f t="shared" si="25"/>
        <v>2.5506638714185886E-2</v>
      </c>
    </row>
    <row r="365" spans="1:7" s="9" customFormat="1" x14ac:dyDescent="0.2">
      <c r="A365" s="32"/>
      <c r="B365" s="6">
        <v>50020</v>
      </c>
      <c r="C365" s="61" t="s">
        <v>168</v>
      </c>
      <c r="D365" s="88">
        <v>16728</v>
      </c>
      <c r="E365" s="115">
        <v>584</v>
      </c>
      <c r="F365" s="119">
        <f t="shared" si="23"/>
        <v>16144</v>
      </c>
      <c r="G365" s="123">
        <f t="shared" si="25"/>
        <v>3.4911525585844094E-2</v>
      </c>
    </row>
    <row r="366" spans="1:7" s="9" customFormat="1" ht="25.5" x14ac:dyDescent="0.2">
      <c r="A366" s="32"/>
      <c r="B366" s="6">
        <v>5005</v>
      </c>
      <c r="C366" s="61" t="s">
        <v>185</v>
      </c>
      <c r="D366" s="88">
        <v>6168</v>
      </c>
      <c r="E366" s="115">
        <v>0</v>
      </c>
      <c r="F366" s="119">
        <f t="shared" si="23"/>
        <v>6168</v>
      </c>
      <c r="G366" s="123">
        <f t="shared" si="25"/>
        <v>0</v>
      </c>
    </row>
    <row r="367" spans="1:7" s="9" customFormat="1" x14ac:dyDescent="0.2">
      <c r="A367" s="32"/>
      <c r="B367" s="6">
        <v>506</v>
      </c>
      <c r="C367" s="61" t="s">
        <v>162</v>
      </c>
      <c r="D367" s="88">
        <v>7739</v>
      </c>
      <c r="E367" s="115">
        <v>197.39</v>
      </c>
      <c r="F367" s="119">
        <f t="shared" si="23"/>
        <v>7541.61</v>
      </c>
      <c r="G367" s="123">
        <f t="shared" si="25"/>
        <v>2.5505879312572682E-2</v>
      </c>
    </row>
    <row r="368" spans="1:7" s="9" customFormat="1" x14ac:dyDescent="0.2">
      <c r="A368" s="32"/>
      <c r="B368" s="10">
        <v>55</v>
      </c>
      <c r="C368" s="60" t="s">
        <v>17</v>
      </c>
      <c r="D368" s="97">
        <f>SUM(D369:D371)</f>
        <v>12750</v>
      </c>
      <c r="E368" s="138">
        <f>SUM(E369:E371)</f>
        <v>298.53000000000003</v>
      </c>
      <c r="F368" s="130">
        <f t="shared" si="23"/>
        <v>12451.47</v>
      </c>
      <c r="G368" s="131">
        <f t="shared" si="25"/>
        <v>2.3414117647058825E-2</v>
      </c>
    </row>
    <row r="369" spans="1:7" s="9" customFormat="1" x14ac:dyDescent="0.2">
      <c r="A369" s="32"/>
      <c r="B369" s="6">
        <v>5511</v>
      </c>
      <c r="C369" s="61" t="s">
        <v>163</v>
      </c>
      <c r="D369" s="88">
        <v>6600</v>
      </c>
      <c r="E369" s="115">
        <v>147.59</v>
      </c>
      <c r="F369" s="119">
        <f t="shared" si="23"/>
        <v>6452.41</v>
      </c>
      <c r="G369" s="123">
        <f t="shared" si="25"/>
        <v>2.2362121212121212E-2</v>
      </c>
    </row>
    <row r="370" spans="1:7" s="9" customFormat="1" x14ac:dyDescent="0.2">
      <c r="A370" s="32"/>
      <c r="B370" s="6">
        <v>5513</v>
      </c>
      <c r="C370" s="61" t="s">
        <v>21</v>
      </c>
      <c r="D370" s="88">
        <v>3750</v>
      </c>
      <c r="E370" s="115">
        <v>17.64</v>
      </c>
      <c r="F370" s="119">
        <f t="shared" si="23"/>
        <v>3732.36</v>
      </c>
      <c r="G370" s="123">
        <f t="shared" si="25"/>
        <v>4.7039999999999998E-3</v>
      </c>
    </row>
    <row r="371" spans="1:7" s="9" customFormat="1" x14ac:dyDescent="0.2">
      <c r="A371" s="32"/>
      <c r="B371" s="6">
        <v>5515</v>
      </c>
      <c r="C371" s="61" t="s">
        <v>22</v>
      </c>
      <c r="D371" s="88">
        <v>2400</v>
      </c>
      <c r="E371" s="115">
        <v>133.30000000000001</v>
      </c>
      <c r="F371" s="119">
        <f t="shared" si="23"/>
        <v>2266.6999999999998</v>
      </c>
      <c r="G371" s="123">
        <f t="shared" si="25"/>
        <v>5.554166666666667E-2</v>
      </c>
    </row>
    <row r="372" spans="1:7" s="9" customFormat="1" x14ac:dyDescent="0.2">
      <c r="A372" s="32" t="s">
        <v>549</v>
      </c>
      <c r="B372" s="10" t="s">
        <v>550</v>
      </c>
      <c r="C372" s="60"/>
      <c r="D372" s="167">
        <f>SUM(D373)</f>
        <v>0</v>
      </c>
      <c r="E372" s="164">
        <f>SUM(E373)</f>
        <v>2136</v>
      </c>
      <c r="F372" s="130">
        <f t="shared" si="23"/>
        <v>-2136</v>
      </c>
      <c r="G372" s="123"/>
    </row>
    <row r="373" spans="1:7" s="9" customFormat="1" x14ac:dyDescent="0.2">
      <c r="A373" s="32"/>
      <c r="B373" s="10">
        <v>15</v>
      </c>
      <c r="C373" s="60" t="s">
        <v>186</v>
      </c>
      <c r="D373" s="167">
        <f>SUM(D374)</f>
        <v>0</v>
      </c>
      <c r="E373" s="164">
        <f>SUM(E374)</f>
        <v>2136</v>
      </c>
      <c r="F373" s="130">
        <f t="shared" si="23"/>
        <v>-2136</v>
      </c>
      <c r="G373" s="123"/>
    </row>
    <row r="374" spans="1:7" s="9" customFormat="1" x14ac:dyDescent="0.2">
      <c r="A374" s="32"/>
      <c r="B374" s="6">
        <v>1551</v>
      </c>
      <c r="C374" s="61" t="s">
        <v>176</v>
      </c>
      <c r="D374" s="168">
        <f>SUM(D375:D375)</f>
        <v>0</v>
      </c>
      <c r="E374" s="165">
        <f>SUM(E375:E375)</f>
        <v>2136</v>
      </c>
      <c r="F374" s="119">
        <f t="shared" si="23"/>
        <v>-2136</v>
      </c>
      <c r="G374" s="123"/>
    </row>
    <row r="375" spans="1:7" s="9" customFormat="1" ht="13.5" thickBot="1" x14ac:dyDescent="0.25">
      <c r="A375" s="32"/>
      <c r="B375" s="6"/>
      <c r="C375" s="67" t="s">
        <v>551</v>
      </c>
      <c r="D375" s="169">
        <v>0</v>
      </c>
      <c r="E375" s="166">
        <v>2136</v>
      </c>
      <c r="F375" s="119">
        <f t="shared" si="23"/>
        <v>-2136</v>
      </c>
      <c r="G375" s="123"/>
    </row>
    <row r="376" spans="1:7" ht="13.5" thickBot="1" x14ac:dyDescent="0.25">
      <c r="A376" s="206" t="s">
        <v>310</v>
      </c>
      <c r="B376" s="190" t="s">
        <v>311</v>
      </c>
      <c r="C376" s="210"/>
      <c r="D376" s="211">
        <f>SUM(D377+D381+D391)</f>
        <v>267375</v>
      </c>
      <c r="E376" s="212">
        <f>SUM(E377+E381+E391)</f>
        <v>21993.46</v>
      </c>
      <c r="F376" s="193">
        <f t="shared" si="23"/>
        <v>245381.54</v>
      </c>
      <c r="G376" s="194">
        <f>E376/D376</f>
        <v>8.2256979897148197E-2</v>
      </c>
    </row>
    <row r="377" spans="1:7" s="9" customFormat="1" x14ac:dyDescent="0.2">
      <c r="A377" s="47" t="s">
        <v>48</v>
      </c>
      <c r="B377" s="15" t="s">
        <v>117</v>
      </c>
      <c r="C377" s="75"/>
      <c r="D377" s="97">
        <f>SUM(D378)</f>
        <v>60000</v>
      </c>
      <c r="E377" s="138">
        <f>SUM(E378)</f>
        <v>7480</v>
      </c>
      <c r="F377" s="130">
        <f t="shared" si="23"/>
        <v>52520</v>
      </c>
      <c r="G377" s="131">
        <f>E377/D377</f>
        <v>0.12466666666666666</v>
      </c>
    </row>
    <row r="378" spans="1:7" s="9" customFormat="1" x14ac:dyDescent="0.2">
      <c r="A378" s="32"/>
      <c r="B378" s="22">
        <v>4502</v>
      </c>
      <c r="C378" s="23" t="s">
        <v>78</v>
      </c>
      <c r="D378" s="97">
        <f>SUM(D379:D380)</f>
        <v>60000</v>
      </c>
      <c r="E378" s="138">
        <f>SUM(E379:E380)</f>
        <v>7480</v>
      </c>
      <c r="F378" s="130">
        <f t="shared" si="23"/>
        <v>52520</v>
      </c>
      <c r="G378" s="131">
        <f>E378/D378</f>
        <v>0.12466666666666666</v>
      </c>
    </row>
    <row r="379" spans="1:7" s="9" customFormat="1" x14ac:dyDescent="0.2">
      <c r="A379" s="34" t="s">
        <v>496</v>
      </c>
      <c r="B379" s="22"/>
      <c r="C379" s="21" t="s">
        <v>482</v>
      </c>
      <c r="D379" s="99">
        <v>60000</v>
      </c>
      <c r="E379" s="115">
        <v>0</v>
      </c>
      <c r="F379" s="119">
        <f t="shared" si="23"/>
        <v>60000</v>
      </c>
      <c r="G379" s="123">
        <f>E379/D379</f>
        <v>0</v>
      </c>
    </row>
    <row r="380" spans="1:7" s="9" customFormat="1" x14ac:dyDescent="0.2">
      <c r="A380" s="34" t="s">
        <v>554</v>
      </c>
      <c r="B380" s="22"/>
      <c r="C380" s="21" t="s">
        <v>555</v>
      </c>
      <c r="D380" s="99">
        <v>0</v>
      </c>
      <c r="E380" s="115">
        <v>7480</v>
      </c>
      <c r="F380" s="119">
        <f t="shared" si="23"/>
        <v>-7480</v>
      </c>
      <c r="G380" s="123"/>
    </row>
    <row r="381" spans="1:7" s="9" customFormat="1" x14ac:dyDescent="0.2">
      <c r="A381" s="32" t="s">
        <v>556</v>
      </c>
      <c r="B381" s="10" t="s">
        <v>557</v>
      </c>
      <c r="C381" s="21"/>
      <c r="D381" s="97">
        <f>SUM(D382+D388)</f>
        <v>139560</v>
      </c>
      <c r="E381" s="138">
        <f>SUM(E382+E388)</f>
        <v>7894.08</v>
      </c>
      <c r="F381" s="130">
        <f t="shared" ref="F381:F444" si="26">D381-E381</f>
        <v>131665.92000000001</v>
      </c>
      <c r="G381" s="131">
        <f t="shared" ref="G381:G405" si="27">E381/D381</f>
        <v>5.6564058469475494E-2</v>
      </c>
    </row>
    <row r="382" spans="1:7" s="9" customFormat="1" x14ac:dyDescent="0.2">
      <c r="A382" s="32" t="s">
        <v>303</v>
      </c>
      <c r="B382" s="10" t="s">
        <v>118</v>
      </c>
      <c r="C382" s="74"/>
      <c r="D382" s="97">
        <f>SUM(D383+D385)</f>
        <v>135480</v>
      </c>
      <c r="E382" s="138">
        <f>SUM(E383+E385)</f>
        <v>7618.26</v>
      </c>
      <c r="F382" s="130">
        <f t="shared" si="26"/>
        <v>127861.74</v>
      </c>
      <c r="G382" s="131">
        <f t="shared" si="27"/>
        <v>5.6231620903454384E-2</v>
      </c>
    </row>
    <row r="383" spans="1:7" s="9" customFormat="1" x14ac:dyDescent="0.2">
      <c r="A383" s="32"/>
      <c r="B383" s="10">
        <v>55</v>
      </c>
      <c r="C383" s="60" t="s">
        <v>17</v>
      </c>
      <c r="D383" s="97">
        <f>SUM(D384)</f>
        <v>75480</v>
      </c>
      <c r="E383" s="138">
        <f>SUM(E384)</f>
        <v>7618.26</v>
      </c>
      <c r="F383" s="130">
        <f t="shared" si="26"/>
        <v>67861.740000000005</v>
      </c>
      <c r="G383" s="131">
        <f t="shared" si="27"/>
        <v>0.10093084260731319</v>
      </c>
    </row>
    <row r="384" spans="1:7" s="11" customFormat="1" x14ac:dyDescent="0.2">
      <c r="A384" s="46"/>
      <c r="B384" s="6">
        <v>5512</v>
      </c>
      <c r="C384" s="61" t="s">
        <v>23</v>
      </c>
      <c r="D384" s="88">
        <v>75480</v>
      </c>
      <c r="E384" s="115">
        <v>7618.26</v>
      </c>
      <c r="F384" s="119">
        <f t="shared" si="26"/>
        <v>67861.740000000005</v>
      </c>
      <c r="G384" s="123">
        <f t="shared" si="27"/>
        <v>0.10093084260731319</v>
      </c>
    </row>
    <row r="385" spans="1:7" s="11" customFormat="1" x14ac:dyDescent="0.2">
      <c r="A385" s="46"/>
      <c r="B385" s="10">
        <v>15</v>
      </c>
      <c r="C385" s="60" t="s">
        <v>186</v>
      </c>
      <c r="D385" s="96">
        <f>SUM(D386)</f>
        <v>60000</v>
      </c>
      <c r="E385" s="132">
        <f>SUM(E386)</f>
        <v>0</v>
      </c>
      <c r="F385" s="130">
        <f t="shared" si="26"/>
        <v>60000</v>
      </c>
      <c r="G385" s="131">
        <f t="shared" si="27"/>
        <v>0</v>
      </c>
    </row>
    <row r="386" spans="1:7" s="11" customFormat="1" x14ac:dyDescent="0.2">
      <c r="A386" s="46"/>
      <c r="B386" s="6">
        <v>1551</v>
      </c>
      <c r="C386" s="61" t="s">
        <v>176</v>
      </c>
      <c r="D386" s="88">
        <f>SUM(D387)</f>
        <v>60000</v>
      </c>
      <c r="E386" s="143">
        <f>SUM(E387)</f>
        <v>0</v>
      </c>
      <c r="F386" s="119">
        <f t="shared" si="26"/>
        <v>60000</v>
      </c>
      <c r="G386" s="123">
        <f t="shared" si="27"/>
        <v>0</v>
      </c>
    </row>
    <row r="387" spans="1:7" s="11" customFormat="1" ht="25.5" x14ac:dyDescent="0.2">
      <c r="A387" s="46"/>
      <c r="B387" s="6"/>
      <c r="C387" s="67" t="s">
        <v>495</v>
      </c>
      <c r="D387" s="88">
        <v>60000</v>
      </c>
      <c r="E387" s="115">
        <v>0</v>
      </c>
      <c r="F387" s="119">
        <f t="shared" si="26"/>
        <v>60000</v>
      </c>
      <c r="G387" s="123">
        <f t="shared" si="27"/>
        <v>0</v>
      </c>
    </row>
    <row r="388" spans="1:7" s="11" customFormat="1" x14ac:dyDescent="0.2">
      <c r="A388" s="32" t="s">
        <v>304</v>
      </c>
      <c r="B388" s="10" t="s">
        <v>305</v>
      </c>
      <c r="C388" s="74"/>
      <c r="D388" s="97">
        <f>SUM(D389)</f>
        <v>4080</v>
      </c>
      <c r="E388" s="138">
        <f>SUM(E389)</f>
        <v>275.82</v>
      </c>
      <c r="F388" s="130">
        <f t="shared" si="26"/>
        <v>3804.18</v>
      </c>
      <c r="G388" s="131">
        <f t="shared" si="27"/>
        <v>6.7602941176470588E-2</v>
      </c>
    </row>
    <row r="389" spans="1:7" s="11" customFormat="1" x14ac:dyDescent="0.2">
      <c r="A389" s="32"/>
      <c r="B389" s="10">
        <v>55</v>
      </c>
      <c r="C389" s="60" t="s">
        <v>17</v>
      </c>
      <c r="D389" s="97">
        <f>SUM(D390)</f>
        <v>4080</v>
      </c>
      <c r="E389" s="138">
        <f>SUM(E390)</f>
        <v>275.82</v>
      </c>
      <c r="F389" s="130">
        <f t="shared" si="26"/>
        <v>3804.18</v>
      </c>
      <c r="G389" s="131">
        <f t="shared" si="27"/>
        <v>6.7602941176470588E-2</v>
      </c>
    </row>
    <row r="390" spans="1:7" s="11" customFormat="1" x14ac:dyDescent="0.2">
      <c r="A390" s="46"/>
      <c r="B390" s="6">
        <v>5512</v>
      </c>
      <c r="C390" s="61" t="s">
        <v>23</v>
      </c>
      <c r="D390" s="88">
        <v>4080</v>
      </c>
      <c r="E390" s="115">
        <v>275.82</v>
      </c>
      <c r="F390" s="119">
        <f t="shared" si="26"/>
        <v>3804.18</v>
      </c>
      <c r="G390" s="123">
        <f t="shared" si="27"/>
        <v>6.7602941176470588E-2</v>
      </c>
    </row>
    <row r="391" spans="1:7" s="11" customFormat="1" x14ac:dyDescent="0.2">
      <c r="A391" s="32" t="s">
        <v>558</v>
      </c>
      <c r="B391" s="10" t="s">
        <v>559</v>
      </c>
      <c r="C391" s="76"/>
      <c r="D391" s="96">
        <f>SUM(D392+D403+D407+D415)</f>
        <v>67815</v>
      </c>
      <c r="E391" s="132">
        <f>SUM(E392+E403+E407+E415)</f>
        <v>6619.38</v>
      </c>
      <c r="F391" s="130">
        <f t="shared" si="26"/>
        <v>61195.62</v>
      </c>
      <c r="G391" s="131">
        <f t="shared" si="27"/>
        <v>9.7609378456093784E-2</v>
      </c>
    </row>
    <row r="392" spans="1:7" s="9" customFormat="1" x14ac:dyDescent="0.2">
      <c r="A392" s="32" t="s">
        <v>306</v>
      </c>
      <c r="B392" s="10" t="s">
        <v>137</v>
      </c>
      <c r="C392" s="74"/>
      <c r="D392" s="97">
        <f>SUM(D393+D397)</f>
        <v>25309</v>
      </c>
      <c r="E392" s="138">
        <f>SUM(E393+E397)</f>
        <v>2269.52</v>
      </c>
      <c r="F392" s="130">
        <f t="shared" si="26"/>
        <v>23039.48</v>
      </c>
      <c r="G392" s="131">
        <f t="shared" si="27"/>
        <v>8.9672448536093879E-2</v>
      </c>
    </row>
    <row r="393" spans="1:7" s="9" customFormat="1" x14ac:dyDescent="0.2">
      <c r="A393" s="32"/>
      <c r="B393" s="10">
        <v>50</v>
      </c>
      <c r="C393" s="60" t="s">
        <v>16</v>
      </c>
      <c r="D393" s="97">
        <f>SUM(D394+D396)</f>
        <v>18753</v>
      </c>
      <c r="E393" s="138">
        <f>SUM(E394+E396)</f>
        <v>1562.78</v>
      </c>
      <c r="F393" s="130">
        <f t="shared" si="26"/>
        <v>17190.22</v>
      </c>
      <c r="G393" s="131">
        <f t="shared" si="27"/>
        <v>8.3334933077374287E-2</v>
      </c>
    </row>
    <row r="394" spans="1:7" s="9" customFormat="1" x14ac:dyDescent="0.2">
      <c r="A394" s="32"/>
      <c r="B394" s="6">
        <v>500</v>
      </c>
      <c r="C394" s="61" t="s">
        <v>161</v>
      </c>
      <c r="D394" s="99">
        <f>SUM(D395)</f>
        <v>14016</v>
      </c>
      <c r="E394" s="137">
        <f>SUM(E395)</f>
        <v>1168</v>
      </c>
      <c r="F394" s="119">
        <f t="shared" si="26"/>
        <v>12848</v>
      </c>
      <c r="G394" s="123">
        <f t="shared" si="27"/>
        <v>8.3333333333333329E-2</v>
      </c>
    </row>
    <row r="395" spans="1:7" s="9" customFormat="1" x14ac:dyDescent="0.2">
      <c r="A395" s="32"/>
      <c r="B395" s="6">
        <v>50020</v>
      </c>
      <c r="C395" s="61" t="s">
        <v>168</v>
      </c>
      <c r="D395" s="88">
        <v>14016</v>
      </c>
      <c r="E395" s="115">
        <v>1168</v>
      </c>
      <c r="F395" s="119">
        <f t="shared" si="26"/>
        <v>12848</v>
      </c>
      <c r="G395" s="123">
        <f t="shared" si="27"/>
        <v>8.3333333333333329E-2</v>
      </c>
    </row>
    <row r="396" spans="1:7" s="9" customFormat="1" x14ac:dyDescent="0.2">
      <c r="A396" s="32"/>
      <c r="B396" s="6">
        <v>506</v>
      </c>
      <c r="C396" s="61" t="s">
        <v>162</v>
      </c>
      <c r="D396" s="88">
        <v>4737</v>
      </c>
      <c r="E396" s="115">
        <v>394.78</v>
      </c>
      <c r="F396" s="119">
        <f t="shared" si="26"/>
        <v>4342.22</v>
      </c>
      <c r="G396" s="123">
        <f t="shared" si="27"/>
        <v>8.333966645556258E-2</v>
      </c>
    </row>
    <row r="397" spans="1:7" s="9" customFormat="1" x14ac:dyDescent="0.2">
      <c r="A397" s="32"/>
      <c r="B397" s="10">
        <v>55</v>
      </c>
      <c r="C397" s="60" t="s">
        <v>17</v>
      </c>
      <c r="D397" s="97">
        <f>SUM(D398:D402)</f>
        <v>6556</v>
      </c>
      <c r="E397" s="138">
        <f>SUM(E398:E402)</f>
        <v>706.7399999999999</v>
      </c>
      <c r="F397" s="130">
        <f t="shared" si="26"/>
        <v>5849.26</v>
      </c>
      <c r="G397" s="131">
        <f t="shared" si="27"/>
        <v>0.10780048810250151</v>
      </c>
    </row>
    <row r="398" spans="1:7" s="9" customFormat="1" x14ac:dyDescent="0.2">
      <c r="A398" s="32"/>
      <c r="B398" s="6">
        <v>5500</v>
      </c>
      <c r="C398" s="61" t="s">
        <v>18</v>
      </c>
      <c r="D398" s="88">
        <v>100</v>
      </c>
      <c r="E398" s="115">
        <v>10.19</v>
      </c>
      <c r="F398" s="119">
        <f t="shared" si="26"/>
        <v>89.81</v>
      </c>
      <c r="G398" s="123">
        <f t="shared" si="27"/>
        <v>0.10189999999999999</v>
      </c>
    </row>
    <row r="399" spans="1:7" s="9" customFormat="1" x14ac:dyDescent="0.2">
      <c r="A399" s="32"/>
      <c r="B399" s="6">
        <v>5511</v>
      </c>
      <c r="C399" s="61" t="s">
        <v>163</v>
      </c>
      <c r="D399" s="88">
        <v>3663</v>
      </c>
      <c r="E399" s="115">
        <v>283.14999999999998</v>
      </c>
      <c r="F399" s="119">
        <f t="shared" si="26"/>
        <v>3379.85</v>
      </c>
      <c r="G399" s="123">
        <f t="shared" si="27"/>
        <v>7.7300027300027288E-2</v>
      </c>
    </row>
    <row r="400" spans="1:7" s="9" customFormat="1" x14ac:dyDescent="0.2">
      <c r="A400" s="32"/>
      <c r="B400" s="6">
        <v>5514</v>
      </c>
      <c r="C400" s="61" t="s">
        <v>164</v>
      </c>
      <c r="D400" s="88">
        <v>1500</v>
      </c>
      <c r="E400" s="115">
        <v>144.72</v>
      </c>
      <c r="F400" s="119">
        <f t="shared" si="26"/>
        <v>1355.28</v>
      </c>
      <c r="G400" s="123">
        <f t="shared" si="27"/>
        <v>9.6479999999999996E-2</v>
      </c>
    </row>
    <row r="401" spans="1:7" s="9" customFormat="1" x14ac:dyDescent="0.2">
      <c r="A401" s="32"/>
      <c r="B401" s="6">
        <v>5515</v>
      </c>
      <c r="C401" s="61" t="s">
        <v>22</v>
      </c>
      <c r="D401" s="88">
        <v>1143</v>
      </c>
      <c r="E401" s="115">
        <v>19.079999999999998</v>
      </c>
      <c r="F401" s="119">
        <f t="shared" si="26"/>
        <v>1123.92</v>
      </c>
      <c r="G401" s="123">
        <f t="shared" si="27"/>
        <v>1.669291338582677E-2</v>
      </c>
    </row>
    <row r="402" spans="1:7" s="9" customFormat="1" x14ac:dyDescent="0.2">
      <c r="A402" s="32"/>
      <c r="B402" s="6">
        <v>5532</v>
      </c>
      <c r="C402" s="61" t="s">
        <v>61</v>
      </c>
      <c r="D402" s="88">
        <v>150</v>
      </c>
      <c r="E402" s="115">
        <v>249.6</v>
      </c>
      <c r="F402" s="119">
        <f t="shared" si="26"/>
        <v>-99.6</v>
      </c>
      <c r="G402" s="123">
        <f t="shared" si="27"/>
        <v>1.6639999999999999</v>
      </c>
    </row>
    <row r="403" spans="1:7" x14ac:dyDescent="0.2">
      <c r="A403" s="32" t="s">
        <v>307</v>
      </c>
      <c r="B403" s="10" t="s">
        <v>138</v>
      </c>
      <c r="C403" s="76"/>
      <c r="D403" s="97">
        <f>SUM(D404)</f>
        <v>5000</v>
      </c>
      <c r="E403" s="138">
        <f>SUM(E404)</f>
        <v>75.599999999999994</v>
      </c>
      <c r="F403" s="130">
        <f t="shared" si="26"/>
        <v>4924.3999999999996</v>
      </c>
      <c r="G403" s="131">
        <f t="shared" si="27"/>
        <v>1.5119999999999998E-2</v>
      </c>
    </row>
    <row r="404" spans="1:7" s="9" customFormat="1" x14ac:dyDescent="0.2">
      <c r="A404" s="32"/>
      <c r="B404" s="10">
        <v>55</v>
      </c>
      <c r="C404" s="60" t="s">
        <v>17</v>
      </c>
      <c r="D404" s="97">
        <f>SUM(D405:D406)</f>
        <v>5000</v>
      </c>
      <c r="E404" s="138">
        <f>SUM(E405:E406)</f>
        <v>75.599999999999994</v>
      </c>
      <c r="F404" s="130">
        <f t="shared" si="26"/>
        <v>4924.3999999999996</v>
      </c>
      <c r="G404" s="131">
        <f t="shared" si="27"/>
        <v>1.5119999999999998E-2</v>
      </c>
    </row>
    <row r="405" spans="1:7" s="9" customFormat="1" x14ac:dyDescent="0.2">
      <c r="A405" s="32"/>
      <c r="B405" s="6">
        <v>5512</v>
      </c>
      <c r="C405" s="61" t="s">
        <v>23</v>
      </c>
      <c r="D405" s="88">
        <v>5000</v>
      </c>
      <c r="E405" s="115">
        <v>0</v>
      </c>
      <c r="F405" s="119">
        <f t="shared" si="26"/>
        <v>5000</v>
      </c>
      <c r="G405" s="123">
        <f t="shared" si="27"/>
        <v>0</v>
      </c>
    </row>
    <row r="406" spans="1:7" s="9" customFormat="1" x14ac:dyDescent="0.2">
      <c r="A406" s="32"/>
      <c r="B406" s="6">
        <v>5514</v>
      </c>
      <c r="C406" s="61" t="s">
        <v>164</v>
      </c>
      <c r="D406" s="88">
        <v>0</v>
      </c>
      <c r="E406" s="115">
        <v>75.599999999999994</v>
      </c>
      <c r="F406" s="119">
        <f t="shared" si="26"/>
        <v>-75.599999999999994</v>
      </c>
      <c r="G406" s="123"/>
    </row>
    <row r="407" spans="1:7" x14ac:dyDescent="0.2">
      <c r="A407" s="32" t="s">
        <v>308</v>
      </c>
      <c r="B407" s="10" t="s">
        <v>139</v>
      </c>
      <c r="C407" s="76"/>
      <c r="D407" s="97">
        <f>SUM(D408+D411)</f>
        <v>29106</v>
      </c>
      <c r="E407" s="138">
        <f>SUM(E408+E411)</f>
        <v>3689.08</v>
      </c>
      <c r="F407" s="130">
        <f t="shared" si="26"/>
        <v>25416.92</v>
      </c>
      <c r="G407" s="131">
        <f t="shared" ref="G407:G439" si="28">E407/D407</f>
        <v>0.12674637531780389</v>
      </c>
    </row>
    <row r="408" spans="1:7" x14ac:dyDescent="0.2">
      <c r="A408" s="32"/>
      <c r="B408" s="22">
        <v>4500</v>
      </c>
      <c r="C408" s="23" t="s">
        <v>93</v>
      </c>
      <c r="D408" s="96">
        <f>SUM(D409:D410)</f>
        <v>18600</v>
      </c>
      <c r="E408" s="132">
        <f>SUM(E409:E410)</f>
        <v>0</v>
      </c>
      <c r="F408" s="130">
        <f t="shared" si="26"/>
        <v>18600</v>
      </c>
      <c r="G408" s="131">
        <f t="shared" si="28"/>
        <v>0</v>
      </c>
    </row>
    <row r="409" spans="1:7" ht="25.5" x14ac:dyDescent="0.2">
      <c r="A409" s="32"/>
      <c r="B409" s="10"/>
      <c r="C409" s="21" t="s">
        <v>471</v>
      </c>
      <c r="D409" s="88">
        <v>17400</v>
      </c>
      <c r="E409" s="115">
        <v>0</v>
      </c>
      <c r="F409" s="119">
        <f t="shared" si="26"/>
        <v>17400</v>
      </c>
      <c r="G409" s="123">
        <f t="shared" si="28"/>
        <v>0</v>
      </c>
    </row>
    <row r="410" spans="1:7" x14ac:dyDescent="0.2">
      <c r="A410" s="32"/>
      <c r="B410" s="10"/>
      <c r="C410" s="21" t="s">
        <v>470</v>
      </c>
      <c r="D410" s="88">
        <v>1200</v>
      </c>
      <c r="E410" s="115">
        <v>0</v>
      </c>
      <c r="F410" s="119">
        <f t="shared" si="26"/>
        <v>1200</v>
      </c>
      <c r="G410" s="123">
        <f t="shared" si="28"/>
        <v>0</v>
      </c>
    </row>
    <row r="411" spans="1:7" s="9" customFormat="1" x14ac:dyDescent="0.2">
      <c r="A411" s="32"/>
      <c r="B411" s="10">
        <v>55</v>
      </c>
      <c r="C411" s="60" t="s">
        <v>17</v>
      </c>
      <c r="D411" s="97">
        <f>SUM(D412:D414)</f>
        <v>10506</v>
      </c>
      <c r="E411" s="138">
        <f>SUM(E412:E414)</f>
        <v>3689.08</v>
      </c>
      <c r="F411" s="130">
        <f t="shared" si="26"/>
        <v>6816.92</v>
      </c>
      <c r="G411" s="131">
        <f t="shared" si="28"/>
        <v>0.3511403007805064</v>
      </c>
    </row>
    <row r="412" spans="1:7" x14ac:dyDescent="0.2">
      <c r="A412" s="34"/>
      <c r="B412" s="6">
        <v>5500</v>
      </c>
      <c r="C412" s="61" t="s">
        <v>18</v>
      </c>
      <c r="D412" s="88">
        <v>1200</v>
      </c>
      <c r="E412" s="115">
        <v>1044</v>
      </c>
      <c r="F412" s="119">
        <f t="shared" si="26"/>
        <v>156</v>
      </c>
      <c r="G412" s="123">
        <f t="shared" si="28"/>
        <v>0.87</v>
      </c>
    </row>
    <row r="413" spans="1:7" s="9" customFormat="1" x14ac:dyDescent="0.2">
      <c r="A413" s="32"/>
      <c r="B413" s="6">
        <v>5511</v>
      </c>
      <c r="C413" s="61" t="s">
        <v>163</v>
      </c>
      <c r="D413" s="88">
        <v>8800</v>
      </c>
      <c r="E413" s="115">
        <v>2645.08</v>
      </c>
      <c r="F413" s="119">
        <f t="shared" si="26"/>
        <v>6154.92</v>
      </c>
      <c r="G413" s="123">
        <f t="shared" si="28"/>
        <v>0.30057727272727269</v>
      </c>
    </row>
    <row r="414" spans="1:7" s="9" customFormat="1" x14ac:dyDescent="0.2">
      <c r="A414" s="32"/>
      <c r="B414" s="6">
        <v>5515</v>
      </c>
      <c r="C414" s="61" t="s">
        <v>22</v>
      </c>
      <c r="D414" s="88">
        <v>506</v>
      </c>
      <c r="E414" s="115">
        <v>0</v>
      </c>
      <c r="F414" s="119">
        <f t="shared" si="26"/>
        <v>506</v>
      </c>
      <c r="G414" s="123">
        <f t="shared" si="28"/>
        <v>0</v>
      </c>
    </row>
    <row r="415" spans="1:7" s="9" customFormat="1" x14ac:dyDescent="0.2">
      <c r="A415" s="32" t="s">
        <v>411</v>
      </c>
      <c r="B415" s="10" t="s">
        <v>309</v>
      </c>
      <c r="C415" s="76"/>
      <c r="D415" s="97">
        <f>SUM(D416)</f>
        <v>8400</v>
      </c>
      <c r="E415" s="138">
        <f>SUM(E416)</f>
        <v>585.17999999999995</v>
      </c>
      <c r="F415" s="130">
        <f t="shared" si="26"/>
        <v>7814.82</v>
      </c>
      <c r="G415" s="131">
        <f t="shared" si="28"/>
        <v>6.9664285714285706E-2</v>
      </c>
    </row>
    <row r="416" spans="1:7" s="9" customFormat="1" x14ac:dyDescent="0.2">
      <c r="A416" s="32"/>
      <c r="B416" s="10">
        <v>55</v>
      </c>
      <c r="C416" s="60" t="s">
        <v>17</v>
      </c>
      <c r="D416" s="97">
        <f>SUM(D417:D417)</f>
        <v>8400</v>
      </c>
      <c r="E416" s="138">
        <f>SUM(E417:E417)</f>
        <v>585.17999999999995</v>
      </c>
      <c r="F416" s="130">
        <f t="shared" si="26"/>
        <v>7814.82</v>
      </c>
      <c r="G416" s="131">
        <f t="shared" si="28"/>
        <v>6.9664285714285706E-2</v>
      </c>
    </row>
    <row r="417" spans="1:7" s="9" customFormat="1" ht="13.5" thickBot="1" x14ac:dyDescent="0.25">
      <c r="A417" s="32"/>
      <c r="B417" s="6">
        <v>5511</v>
      </c>
      <c r="C417" s="61" t="s">
        <v>163</v>
      </c>
      <c r="D417" s="88">
        <v>8400</v>
      </c>
      <c r="E417" s="115">
        <v>585.17999999999995</v>
      </c>
      <c r="F417" s="119">
        <f t="shared" si="26"/>
        <v>7814.82</v>
      </c>
      <c r="G417" s="123">
        <f t="shared" si="28"/>
        <v>6.9664285714285706E-2</v>
      </c>
    </row>
    <row r="418" spans="1:7" ht="13.5" thickBot="1" x14ac:dyDescent="0.25">
      <c r="A418" s="206" t="s">
        <v>49</v>
      </c>
      <c r="B418" s="190" t="s">
        <v>119</v>
      </c>
      <c r="C418" s="210"/>
      <c r="D418" s="208">
        <f>SUM(D419)</f>
        <v>4868</v>
      </c>
      <c r="E418" s="209">
        <f>SUM(E419)</f>
        <v>0</v>
      </c>
      <c r="F418" s="193">
        <f t="shared" si="26"/>
        <v>4868</v>
      </c>
      <c r="G418" s="194">
        <f t="shared" si="28"/>
        <v>0</v>
      </c>
    </row>
    <row r="419" spans="1:7" s="9" customFormat="1" x14ac:dyDescent="0.2">
      <c r="A419" s="32" t="s">
        <v>372</v>
      </c>
      <c r="B419" s="10" t="s">
        <v>440</v>
      </c>
      <c r="C419" s="74"/>
      <c r="D419" s="97">
        <f>SUM(D420)</f>
        <v>4868</v>
      </c>
      <c r="E419" s="138">
        <f>SUM(E420)</f>
        <v>0</v>
      </c>
      <c r="F419" s="130">
        <f t="shared" si="26"/>
        <v>4868</v>
      </c>
      <c r="G419" s="131">
        <f t="shared" si="28"/>
        <v>0</v>
      </c>
    </row>
    <row r="420" spans="1:7" s="9" customFormat="1" ht="13.5" thickBot="1" x14ac:dyDescent="0.25">
      <c r="A420" s="32"/>
      <c r="B420" s="22">
        <v>4500</v>
      </c>
      <c r="C420" s="23" t="s">
        <v>93</v>
      </c>
      <c r="D420" s="96">
        <v>4868</v>
      </c>
      <c r="E420" s="117">
        <v>0</v>
      </c>
      <c r="F420" s="130">
        <f t="shared" si="26"/>
        <v>4868</v>
      </c>
      <c r="G420" s="131">
        <f t="shared" si="28"/>
        <v>0</v>
      </c>
    </row>
    <row r="421" spans="1:7" ht="13.5" thickBot="1" x14ac:dyDescent="0.25">
      <c r="A421" s="206" t="s">
        <v>50</v>
      </c>
      <c r="B421" s="190" t="s">
        <v>120</v>
      </c>
      <c r="C421" s="210"/>
      <c r="D421" s="208">
        <f>SUM(D422+D471+D486+D503+D535+D553+D681+D696+D708+D717)</f>
        <v>1671632</v>
      </c>
      <c r="E421" s="209">
        <f>SUM(E422+E471+E486+E503+E535+E553+E681+E696+E708+E717)</f>
        <v>119575.99999999999</v>
      </c>
      <c r="F421" s="193">
        <f t="shared" si="26"/>
        <v>1552056</v>
      </c>
      <c r="G421" s="194">
        <f t="shared" si="28"/>
        <v>7.1532490404586646E-2</v>
      </c>
    </row>
    <row r="422" spans="1:7" x14ac:dyDescent="0.2">
      <c r="A422" s="32" t="s">
        <v>51</v>
      </c>
      <c r="B422" s="10" t="s">
        <v>560</v>
      </c>
      <c r="C422" s="66"/>
      <c r="D422" s="100">
        <f>SUM(D423+D442+D457+D459+D464+D467)</f>
        <v>502325</v>
      </c>
      <c r="E422" s="148">
        <f>SUM(E423+E442+E457+E459+E464+E467)</f>
        <v>36515.79</v>
      </c>
      <c r="F422" s="130">
        <f t="shared" si="26"/>
        <v>465809.21</v>
      </c>
      <c r="G422" s="131">
        <f t="shared" si="28"/>
        <v>7.2693554969392324E-2</v>
      </c>
    </row>
    <row r="423" spans="1:7" s="9" customFormat="1" x14ac:dyDescent="0.2">
      <c r="A423" s="32" t="s">
        <v>313</v>
      </c>
      <c r="B423" s="10" t="s">
        <v>174</v>
      </c>
      <c r="C423" s="74"/>
      <c r="D423" s="97">
        <f>SUM(D424+D428+D437)</f>
        <v>313306</v>
      </c>
      <c r="E423" s="138">
        <f>SUM(E424+E428+E437)</f>
        <v>31957.11</v>
      </c>
      <c r="F423" s="130">
        <f t="shared" si="26"/>
        <v>281348.89</v>
      </c>
      <c r="G423" s="131">
        <f t="shared" si="28"/>
        <v>0.10199967443968516</v>
      </c>
    </row>
    <row r="424" spans="1:7" s="9" customFormat="1" x14ac:dyDescent="0.2">
      <c r="A424" s="32"/>
      <c r="B424" s="10">
        <v>50</v>
      </c>
      <c r="C424" s="60" t="s">
        <v>16</v>
      </c>
      <c r="D424" s="97">
        <f>SUM(D425+D427)</f>
        <v>94088</v>
      </c>
      <c r="E424" s="138">
        <f>SUM(E425+E427)</f>
        <v>6935.29</v>
      </c>
      <c r="F424" s="130">
        <f t="shared" si="26"/>
        <v>87152.71</v>
      </c>
      <c r="G424" s="131">
        <f t="shared" si="28"/>
        <v>7.3710675112660481E-2</v>
      </c>
    </row>
    <row r="425" spans="1:7" s="9" customFormat="1" x14ac:dyDescent="0.2">
      <c r="A425" s="32"/>
      <c r="B425" s="6">
        <v>500</v>
      </c>
      <c r="C425" s="61" t="s">
        <v>161</v>
      </c>
      <c r="D425" s="99">
        <f>SUM(D426)</f>
        <v>70320</v>
      </c>
      <c r="E425" s="137">
        <f>SUM(E426)</f>
        <v>5197.96</v>
      </c>
      <c r="F425" s="119">
        <f t="shared" si="26"/>
        <v>65122.04</v>
      </c>
      <c r="G425" s="123">
        <f t="shared" si="28"/>
        <v>7.3918657565415241E-2</v>
      </c>
    </row>
    <row r="426" spans="1:7" s="9" customFormat="1" x14ac:dyDescent="0.2">
      <c r="A426" s="32"/>
      <c r="B426" s="6">
        <v>50020</v>
      </c>
      <c r="C426" s="61" t="s">
        <v>168</v>
      </c>
      <c r="D426" s="88">
        <v>70320</v>
      </c>
      <c r="E426" s="115">
        <v>5197.96</v>
      </c>
      <c r="F426" s="119">
        <f t="shared" si="26"/>
        <v>65122.04</v>
      </c>
      <c r="G426" s="123">
        <f t="shared" si="28"/>
        <v>7.3918657565415241E-2</v>
      </c>
    </row>
    <row r="427" spans="1:7" s="9" customFormat="1" x14ac:dyDescent="0.2">
      <c r="A427" s="32"/>
      <c r="B427" s="6">
        <v>506</v>
      </c>
      <c r="C427" s="61" t="s">
        <v>162</v>
      </c>
      <c r="D427" s="88">
        <v>23768</v>
      </c>
      <c r="E427" s="115">
        <v>1737.33</v>
      </c>
      <c r="F427" s="119">
        <f t="shared" si="26"/>
        <v>22030.67</v>
      </c>
      <c r="G427" s="123">
        <f t="shared" si="28"/>
        <v>7.3095338269942772E-2</v>
      </c>
    </row>
    <row r="428" spans="1:7" s="9" customFormat="1" x14ac:dyDescent="0.2">
      <c r="A428" s="32"/>
      <c r="B428" s="10">
        <v>55</v>
      </c>
      <c r="C428" s="60" t="s">
        <v>17</v>
      </c>
      <c r="D428" s="97">
        <f>SUM(D429:D436)</f>
        <v>125218</v>
      </c>
      <c r="E428" s="138">
        <f>SUM(E429:E436)</f>
        <v>14878.5</v>
      </c>
      <c r="F428" s="130">
        <f t="shared" si="26"/>
        <v>110339.5</v>
      </c>
      <c r="G428" s="131">
        <f t="shared" si="28"/>
        <v>0.11882077656566947</v>
      </c>
    </row>
    <row r="429" spans="1:7" s="9" customFormat="1" x14ac:dyDescent="0.2">
      <c r="A429" s="32"/>
      <c r="B429" s="6">
        <v>5500</v>
      </c>
      <c r="C429" s="61" t="s">
        <v>18</v>
      </c>
      <c r="D429" s="88">
        <v>1310</v>
      </c>
      <c r="E429" s="115">
        <v>201.44</v>
      </c>
      <c r="F429" s="119">
        <f t="shared" si="26"/>
        <v>1108.56</v>
      </c>
      <c r="G429" s="123">
        <f t="shared" si="28"/>
        <v>0.1537709923664122</v>
      </c>
    </row>
    <row r="430" spans="1:7" s="9" customFormat="1" x14ac:dyDescent="0.2">
      <c r="A430" s="32"/>
      <c r="B430" s="6">
        <v>5504</v>
      </c>
      <c r="C430" s="61" t="s">
        <v>20</v>
      </c>
      <c r="D430" s="88">
        <v>800</v>
      </c>
      <c r="E430" s="115">
        <v>0</v>
      </c>
      <c r="F430" s="119">
        <f t="shared" si="26"/>
        <v>800</v>
      </c>
      <c r="G430" s="123">
        <f t="shared" si="28"/>
        <v>0</v>
      </c>
    </row>
    <row r="431" spans="1:7" s="9" customFormat="1" x14ac:dyDescent="0.2">
      <c r="A431" s="32"/>
      <c r="B431" s="6">
        <v>5511</v>
      </c>
      <c r="C431" s="61" t="s">
        <v>163</v>
      </c>
      <c r="D431" s="88">
        <v>114513</v>
      </c>
      <c r="E431" s="115">
        <v>14232.16</v>
      </c>
      <c r="F431" s="119">
        <f t="shared" si="26"/>
        <v>100280.84</v>
      </c>
      <c r="G431" s="123">
        <f t="shared" si="28"/>
        <v>0.12428422973810833</v>
      </c>
    </row>
    <row r="432" spans="1:7" s="9" customFormat="1" x14ac:dyDescent="0.2">
      <c r="A432" s="32"/>
      <c r="B432" s="6">
        <v>5513</v>
      </c>
      <c r="C432" s="61" t="s">
        <v>21</v>
      </c>
      <c r="D432" s="88">
        <v>2420</v>
      </c>
      <c r="E432" s="115">
        <v>69.95</v>
      </c>
      <c r="F432" s="119">
        <f t="shared" si="26"/>
        <v>2350.0500000000002</v>
      </c>
      <c r="G432" s="123">
        <f t="shared" si="28"/>
        <v>2.890495867768595E-2</v>
      </c>
    </row>
    <row r="433" spans="1:7" s="9" customFormat="1" x14ac:dyDescent="0.2">
      <c r="A433" s="32"/>
      <c r="B433" s="6">
        <v>5514</v>
      </c>
      <c r="C433" s="61" t="s">
        <v>164</v>
      </c>
      <c r="D433" s="88">
        <v>545</v>
      </c>
      <c r="E433" s="115">
        <v>29.05</v>
      </c>
      <c r="F433" s="119">
        <f t="shared" si="26"/>
        <v>515.95000000000005</v>
      </c>
      <c r="G433" s="123">
        <f t="shared" si="28"/>
        <v>5.3302752293577983E-2</v>
      </c>
    </row>
    <row r="434" spans="1:7" s="9" customFormat="1" x14ac:dyDescent="0.2">
      <c r="A434" s="32"/>
      <c r="B434" s="6">
        <v>5515</v>
      </c>
      <c r="C434" s="61" t="s">
        <v>22</v>
      </c>
      <c r="D434" s="88">
        <v>4100</v>
      </c>
      <c r="E434" s="115">
        <v>127.9</v>
      </c>
      <c r="F434" s="119">
        <f t="shared" si="26"/>
        <v>3972.1</v>
      </c>
      <c r="G434" s="123">
        <f t="shared" si="28"/>
        <v>3.1195121951219512E-2</v>
      </c>
    </row>
    <row r="435" spans="1:7" s="9" customFormat="1" x14ac:dyDescent="0.2">
      <c r="A435" s="32"/>
      <c r="B435" s="6">
        <v>5522</v>
      </c>
      <c r="C435" s="61" t="s">
        <v>63</v>
      </c>
      <c r="D435" s="88">
        <v>570</v>
      </c>
      <c r="E435" s="115">
        <v>218</v>
      </c>
      <c r="F435" s="119">
        <f t="shared" si="26"/>
        <v>352</v>
      </c>
      <c r="G435" s="123">
        <f t="shared" si="28"/>
        <v>0.38245614035087722</v>
      </c>
    </row>
    <row r="436" spans="1:7" s="9" customFormat="1" x14ac:dyDescent="0.2">
      <c r="A436" s="32"/>
      <c r="B436" s="6">
        <v>5532</v>
      </c>
      <c r="C436" s="61" t="s">
        <v>61</v>
      </c>
      <c r="D436" s="88">
        <v>960</v>
      </c>
      <c r="E436" s="115">
        <v>0</v>
      </c>
      <c r="F436" s="119">
        <f t="shared" si="26"/>
        <v>960</v>
      </c>
      <c r="G436" s="123">
        <f t="shared" si="28"/>
        <v>0</v>
      </c>
    </row>
    <row r="437" spans="1:7" s="9" customFormat="1" x14ac:dyDescent="0.2">
      <c r="A437" s="32"/>
      <c r="B437" s="10">
        <v>15</v>
      </c>
      <c r="C437" s="60" t="s">
        <v>186</v>
      </c>
      <c r="D437" s="96">
        <f>SUM(D438)</f>
        <v>94000</v>
      </c>
      <c r="E437" s="132">
        <f>SUM(E438)</f>
        <v>10143.32</v>
      </c>
      <c r="F437" s="130">
        <f t="shared" si="26"/>
        <v>83856.679999999993</v>
      </c>
      <c r="G437" s="131">
        <f t="shared" si="28"/>
        <v>0.10790765957446809</v>
      </c>
    </row>
    <row r="438" spans="1:7" s="9" customFormat="1" x14ac:dyDescent="0.2">
      <c r="A438" s="32"/>
      <c r="B438" s="6">
        <v>1551</v>
      </c>
      <c r="C438" s="61" t="s">
        <v>176</v>
      </c>
      <c r="D438" s="88">
        <f>SUM(D439:D441)</f>
        <v>94000</v>
      </c>
      <c r="E438" s="143">
        <f>SUM(E439:E441)</f>
        <v>10143.32</v>
      </c>
      <c r="F438" s="119">
        <f t="shared" si="26"/>
        <v>83856.679999999993</v>
      </c>
      <c r="G438" s="123">
        <f t="shared" si="28"/>
        <v>0.10790765957446809</v>
      </c>
    </row>
    <row r="439" spans="1:7" s="9" customFormat="1" ht="25.5" x14ac:dyDescent="0.2">
      <c r="A439" s="32"/>
      <c r="B439" s="6"/>
      <c r="C439" s="61" t="s">
        <v>493</v>
      </c>
      <c r="D439" s="88">
        <v>94000</v>
      </c>
      <c r="E439" s="115">
        <v>0</v>
      </c>
      <c r="F439" s="119">
        <f t="shared" si="26"/>
        <v>94000</v>
      </c>
      <c r="G439" s="123">
        <f t="shared" si="28"/>
        <v>0</v>
      </c>
    </row>
    <row r="440" spans="1:7" s="9" customFormat="1" ht="25.5" x14ac:dyDescent="0.2">
      <c r="A440" s="32"/>
      <c r="B440" s="6"/>
      <c r="C440" s="21" t="s">
        <v>561</v>
      </c>
      <c r="D440" s="88">
        <v>0</v>
      </c>
      <c r="E440" s="115">
        <v>4933.16</v>
      </c>
      <c r="F440" s="119">
        <f t="shared" si="26"/>
        <v>-4933.16</v>
      </c>
      <c r="G440" s="123"/>
    </row>
    <row r="441" spans="1:7" s="9" customFormat="1" ht="38.25" x14ac:dyDescent="0.2">
      <c r="A441" s="32"/>
      <c r="B441" s="6"/>
      <c r="C441" s="21" t="s">
        <v>541</v>
      </c>
      <c r="D441" s="88">
        <v>0</v>
      </c>
      <c r="E441" s="115">
        <v>5210.16</v>
      </c>
      <c r="F441" s="119">
        <f t="shared" si="26"/>
        <v>-5210.16</v>
      </c>
      <c r="G441" s="123"/>
    </row>
    <row r="442" spans="1:7" x14ac:dyDescent="0.2">
      <c r="A442" s="32" t="s">
        <v>51</v>
      </c>
      <c r="B442" s="10" t="s">
        <v>140</v>
      </c>
      <c r="C442" s="74"/>
      <c r="D442" s="97">
        <f>SUM(D443+D455)</f>
        <v>30500</v>
      </c>
      <c r="E442" s="138">
        <f>SUM(E443+E455)</f>
        <v>4558.68</v>
      </c>
      <c r="F442" s="130">
        <f t="shared" si="26"/>
        <v>25941.32</v>
      </c>
      <c r="G442" s="131">
        <f t="shared" ref="G442:G454" si="29">E442/D442</f>
        <v>0.14946491803278689</v>
      </c>
    </row>
    <row r="443" spans="1:7" s="9" customFormat="1" x14ac:dyDescent="0.2">
      <c r="A443" s="32"/>
      <c r="B443" s="22">
        <v>4500</v>
      </c>
      <c r="C443" s="23" t="s">
        <v>93</v>
      </c>
      <c r="D443" s="96">
        <f>SUM(D444:D454)</f>
        <v>30500</v>
      </c>
      <c r="E443" s="132">
        <f>SUM(E444:E454)</f>
        <v>3400</v>
      </c>
      <c r="F443" s="130">
        <f t="shared" si="26"/>
        <v>27100</v>
      </c>
      <c r="G443" s="131">
        <f t="shared" si="29"/>
        <v>0.11147540983606558</v>
      </c>
    </row>
    <row r="444" spans="1:7" x14ac:dyDescent="0.2">
      <c r="A444" s="34" t="s">
        <v>314</v>
      </c>
      <c r="B444" s="20"/>
      <c r="C444" s="21" t="s">
        <v>498</v>
      </c>
      <c r="D444" s="88">
        <v>1500</v>
      </c>
      <c r="E444" s="115">
        <v>0</v>
      </c>
      <c r="F444" s="119">
        <f t="shared" si="26"/>
        <v>1500</v>
      </c>
      <c r="G444" s="123">
        <f t="shared" si="29"/>
        <v>0</v>
      </c>
    </row>
    <row r="445" spans="1:7" x14ac:dyDescent="0.2">
      <c r="A445" s="34" t="s">
        <v>315</v>
      </c>
      <c r="B445" s="20"/>
      <c r="C445" s="21" t="s">
        <v>170</v>
      </c>
      <c r="D445" s="88">
        <v>6800</v>
      </c>
      <c r="E445" s="115">
        <v>0</v>
      </c>
      <c r="F445" s="119">
        <f t="shared" ref="F445:F508" si="30">D445-E445</f>
        <v>6800</v>
      </c>
      <c r="G445" s="123">
        <f t="shared" si="29"/>
        <v>0</v>
      </c>
    </row>
    <row r="446" spans="1:7" x14ac:dyDescent="0.2">
      <c r="A446" s="34" t="s">
        <v>435</v>
      </c>
      <c r="B446" s="20"/>
      <c r="C446" s="21" t="s">
        <v>436</v>
      </c>
      <c r="D446" s="88">
        <v>1900</v>
      </c>
      <c r="E446" s="115">
        <v>1900</v>
      </c>
      <c r="F446" s="119">
        <f t="shared" si="30"/>
        <v>0</v>
      </c>
      <c r="G446" s="123">
        <f t="shared" si="29"/>
        <v>1</v>
      </c>
    </row>
    <row r="447" spans="1:7" x14ac:dyDescent="0.2">
      <c r="A447" s="34" t="s">
        <v>316</v>
      </c>
      <c r="B447" s="20"/>
      <c r="C447" s="21" t="s">
        <v>214</v>
      </c>
      <c r="D447" s="88">
        <v>9000</v>
      </c>
      <c r="E447" s="115">
        <v>0</v>
      </c>
      <c r="F447" s="119">
        <f t="shared" si="30"/>
        <v>9000</v>
      </c>
      <c r="G447" s="123">
        <f t="shared" si="29"/>
        <v>0</v>
      </c>
    </row>
    <row r="448" spans="1:7" x14ac:dyDescent="0.2">
      <c r="A448" s="34" t="s">
        <v>317</v>
      </c>
      <c r="B448" s="20"/>
      <c r="C448" s="21" t="s">
        <v>224</v>
      </c>
      <c r="D448" s="88">
        <v>500</v>
      </c>
      <c r="E448" s="115">
        <v>0</v>
      </c>
      <c r="F448" s="119">
        <f t="shared" si="30"/>
        <v>500</v>
      </c>
      <c r="G448" s="123">
        <f t="shared" si="29"/>
        <v>0</v>
      </c>
    </row>
    <row r="449" spans="1:7" x14ac:dyDescent="0.2">
      <c r="A449" s="34" t="s">
        <v>508</v>
      </c>
      <c r="B449" s="20"/>
      <c r="C449" s="21" t="s">
        <v>487</v>
      </c>
      <c r="D449" s="88">
        <v>1500</v>
      </c>
      <c r="E449" s="115">
        <v>1500</v>
      </c>
      <c r="F449" s="119">
        <f t="shared" si="30"/>
        <v>0</v>
      </c>
      <c r="G449" s="123">
        <f t="shared" si="29"/>
        <v>1</v>
      </c>
    </row>
    <row r="450" spans="1:7" x14ac:dyDescent="0.2">
      <c r="A450" s="34" t="s">
        <v>501</v>
      </c>
      <c r="B450" s="20"/>
      <c r="C450" s="21" t="s">
        <v>475</v>
      </c>
      <c r="D450" s="88">
        <v>100</v>
      </c>
      <c r="E450" s="115">
        <v>0</v>
      </c>
      <c r="F450" s="119">
        <f t="shared" si="30"/>
        <v>100</v>
      </c>
      <c r="G450" s="123">
        <f t="shared" si="29"/>
        <v>0</v>
      </c>
    </row>
    <row r="451" spans="1:7" x14ac:dyDescent="0.2">
      <c r="A451" s="34" t="s">
        <v>502</v>
      </c>
      <c r="B451" s="20"/>
      <c r="C451" s="21" t="s">
        <v>499</v>
      </c>
      <c r="D451" s="88">
        <v>2900</v>
      </c>
      <c r="E451" s="115">
        <v>0</v>
      </c>
      <c r="F451" s="119">
        <f t="shared" si="30"/>
        <v>2900</v>
      </c>
      <c r="G451" s="123">
        <f t="shared" si="29"/>
        <v>0</v>
      </c>
    </row>
    <row r="452" spans="1:7" x14ac:dyDescent="0.2">
      <c r="A452" s="34" t="s">
        <v>503</v>
      </c>
      <c r="B452" s="20"/>
      <c r="C452" s="21" t="s">
        <v>500</v>
      </c>
      <c r="D452" s="88">
        <v>100</v>
      </c>
      <c r="E452" s="115">
        <v>0</v>
      </c>
      <c r="F452" s="119">
        <f t="shared" si="30"/>
        <v>100</v>
      </c>
      <c r="G452" s="123">
        <f t="shared" si="29"/>
        <v>0</v>
      </c>
    </row>
    <row r="453" spans="1:7" x14ac:dyDescent="0.2">
      <c r="A453" s="34" t="s">
        <v>504</v>
      </c>
      <c r="B453" s="20"/>
      <c r="C453" s="21" t="s">
        <v>505</v>
      </c>
      <c r="D453" s="88">
        <v>3900</v>
      </c>
      <c r="E453" s="115">
        <v>0</v>
      </c>
      <c r="F453" s="119">
        <f t="shared" si="30"/>
        <v>3900</v>
      </c>
      <c r="G453" s="123">
        <f t="shared" si="29"/>
        <v>0</v>
      </c>
    </row>
    <row r="454" spans="1:7" x14ac:dyDescent="0.2">
      <c r="A454" s="34" t="s">
        <v>506</v>
      </c>
      <c r="B454" s="20"/>
      <c r="C454" s="21" t="s">
        <v>507</v>
      </c>
      <c r="D454" s="88">
        <v>2300</v>
      </c>
      <c r="E454" s="115">
        <v>0</v>
      </c>
      <c r="F454" s="119">
        <f t="shared" si="30"/>
        <v>2300</v>
      </c>
      <c r="G454" s="123">
        <f t="shared" si="29"/>
        <v>0</v>
      </c>
    </row>
    <row r="455" spans="1:7" x14ac:dyDescent="0.2">
      <c r="A455" s="34"/>
      <c r="B455" s="10">
        <v>55</v>
      </c>
      <c r="C455" s="60" t="s">
        <v>17</v>
      </c>
      <c r="D455" s="96">
        <f>SUM(D456)</f>
        <v>0</v>
      </c>
      <c r="E455" s="132">
        <f>SUM(E456)</f>
        <v>1158.68</v>
      </c>
      <c r="F455" s="130">
        <f t="shared" si="30"/>
        <v>-1158.68</v>
      </c>
      <c r="G455" s="123"/>
    </row>
    <row r="456" spans="1:7" ht="25.5" x14ac:dyDescent="0.2">
      <c r="A456" s="34" t="s">
        <v>314</v>
      </c>
      <c r="B456" s="20">
        <v>5511</v>
      </c>
      <c r="C456" s="21" t="s">
        <v>562</v>
      </c>
      <c r="D456" s="88">
        <v>0</v>
      </c>
      <c r="E456" s="115">
        <v>1158.68</v>
      </c>
      <c r="F456" s="119">
        <f t="shared" si="30"/>
        <v>-1158.68</v>
      </c>
      <c r="G456" s="123"/>
    </row>
    <row r="457" spans="1:7" x14ac:dyDescent="0.2">
      <c r="A457" s="32" t="s">
        <v>415</v>
      </c>
      <c r="B457" s="10" t="s">
        <v>416</v>
      </c>
      <c r="C457" s="60"/>
      <c r="D457" s="96">
        <f>SUM(D458)</f>
        <v>128519</v>
      </c>
      <c r="E457" s="132">
        <f>SUM(E458)</f>
        <v>0</v>
      </c>
      <c r="F457" s="130">
        <f t="shared" si="30"/>
        <v>128519</v>
      </c>
      <c r="G457" s="131">
        <f t="shared" ref="G457:G488" si="31">E457/D457</f>
        <v>0</v>
      </c>
    </row>
    <row r="458" spans="1:7" x14ac:dyDescent="0.2">
      <c r="A458" s="34"/>
      <c r="B458" s="22">
        <v>4500</v>
      </c>
      <c r="C458" s="23" t="s">
        <v>93</v>
      </c>
      <c r="D458" s="96">
        <v>128519</v>
      </c>
      <c r="E458" s="117">
        <v>0</v>
      </c>
      <c r="F458" s="130">
        <f t="shared" si="30"/>
        <v>128519</v>
      </c>
      <c r="G458" s="131">
        <f t="shared" si="31"/>
        <v>0</v>
      </c>
    </row>
    <row r="459" spans="1:7" x14ac:dyDescent="0.2">
      <c r="A459" s="32" t="s">
        <v>438</v>
      </c>
      <c r="B459" s="10" t="s">
        <v>434</v>
      </c>
      <c r="C459" s="21"/>
      <c r="D459" s="96">
        <f>SUM(D460+D462)</f>
        <v>7500</v>
      </c>
      <c r="E459" s="132">
        <f>SUM(E460+E462)</f>
        <v>0</v>
      </c>
      <c r="F459" s="130">
        <f t="shared" si="30"/>
        <v>7500</v>
      </c>
      <c r="G459" s="131">
        <f t="shared" si="31"/>
        <v>0</v>
      </c>
    </row>
    <row r="460" spans="1:7" ht="25.5" x14ac:dyDescent="0.2">
      <c r="A460" s="34"/>
      <c r="B460" s="22">
        <v>413</v>
      </c>
      <c r="C460" s="63" t="s">
        <v>92</v>
      </c>
      <c r="D460" s="96">
        <f>SUM(D461)</f>
        <v>6500</v>
      </c>
      <c r="E460" s="132">
        <f>SUM(E461)</f>
        <v>0</v>
      </c>
      <c r="F460" s="130">
        <f t="shared" si="30"/>
        <v>6500</v>
      </c>
      <c r="G460" s="131">
        <f t="shared" si="31"/>
        <v>0</v>
      </c>
    </row>
    <row r="461" spans="1:7" x14ac:dyDescent="0.2">
      <c r="A461" s="34"/>
      <c r="B461" s="20">
        <v>4134</v>
      </c>
      <c r="C461" s="62" t="s">
        <v>334</v>
      </c>
      <c r="D461" s="88">
        <v>6500</v>
      </c>
      <c r="E461" s="115">
        <v>0</v>
      </c>
      <c r="F461" s="119">
        <f t="shared" si="30"/>
        <v>6500</v>
      </c>
      <c r="G461" s="123">
        <f t="shared" si="31"/>
        <v>0</v>
      </c>
    </row>
    <row r="462" spans="1:7" x14ac:dyDescent="0.2">
      <c r="A462" s="34"/>
      <c r="B462" s="10">
        <v>55</v>
      </c>
      <c r="C462" s="60" t="s">
        <v>17</v>
      </c>
      <c r="D462" s="96">
        <f>SUM(D463)</f>
        <v>1000</v>
      </c>
      <c r="E462" s="132">
        <f>SUM(E463)</f>
        <v>0</v>
      </c>
      <c r="F462" s="130">
        <f t="shared" si="30"/>
        <v>1000</v>
      </c>
      <c r="G462" s="131">
        <f t="shared" si="31"/>
        <v>0</v>
      </c>
    </row>
    <row r="463" spans="1:7" x14ac:dyDescent="0.2">
      <c r="A463" s="34"/>
      <c r="B463" s="6">
        <v>5500</v>
      </c>
      <c r="C463" s="61" t="s">
        <v>18</v>
      </c>
      <c r="D463" s="88">
        <v>1000</v>
      </c>
      <c r="E463" s="115">
        <v>0</v>
      </c>
      <c r="F463" s="119">
        <f t="shared" si="30"/>
        <v>1000</v>
      </c>
      <c r="G463" s="123">
        <f t="shared" si="31"/>
        <v>0</v>
      </c>
    </row>
    <row r="464" spans="1:7" x14ac:dyDescent="0.2">
      <c r="A464" s="32" t="s">
        <v>318</v>
      </c>
      <c r="B464" s="10" t="s">
        <v>319</v>
      </c>
      <c r="C464" s="21"/>
      <c r="D464" s="97">
        <f>SUM(D465)</f>
        <v>2500</v>
      </c>
      <c r="E464" s="138">
        <f>SUM(E465)</f>
        <v>0</v>
      </c>
      <c r="F464" s="130">
        <f t="shared" si="30"/>
        <v>2500</v>
      </c>
      <c r="G464" s="131">
        <f t="shared" si="31"/>
        <v>0</v>
      </c>
    </row>
    <row r="465" spans="1:7" x14ac:dyDescent="0.2">
      <c r="A465" s="34"/>
      <c r="B465" s="10">
        <v>55</v>
      </c>
      <c r="C465" s="60" t="s">
        <v>17</v>
      </c>
      <c r="D465" s="97">
        <f>SUM(D466:D466)</f>
        <v>2500</v>
      </c>
      <c r="E465" s="138">
        <f>SUM(E466:E466)</f>
        <v>0</v>
      </c>
      <c r="F465" s="130">
        <f t="shared" si="30"/>
        <v>2500</v>
      </c>
      <c r="G465" s="131">
        <f t="shared" si="31"/>
        <v>0</v>
      </c>
    </row>
    <row r="466" spans="1:7" x14ac:dyDescent="0.2">
      <c r="A466" s="34"/>
      <c r="B466" s="6">
        <v>5525</v>
      </c>
      <c r="C466" s="61" t="s">
        <v>37</v>
      </c>
      <c r="D466" s="88">
        <v>2500</v>
      </c>
      <c r="E466" s="115">
        <v>0</v>
      </c>
      <c r="F466" s="119">
        <f t="shared" si="30"/>
        <v>2500</v>
      </c>
      <c r="G466" s="123">
        <f t="shared" si="31"/>
        <v>0</v>
      </c>
    </row>
    <row r="467" spans="1:7" x14ac:dyDescent="0.2">
      <c r="A467" s="32" t="s">
        <v>437</v>
      </c>
      <c r="B467" s="10" t="s">
        <v>509</v>
      </c>
      <c r="C467" s="21"/>
      <c r="D467" s="97">
        <f t="shared" ref="D467:E469" si="32">SUM(D468)</f>
        <v>20000</v>
      </c>
      <c r="E467" s="138">
        <f t="shared" si="32"/>
        <v>0</v>
      </c>
      <c r="F467" s="130">
        <f t="shared" si="30"/>
        <v>20000</v>
      </c>
      <c r="G467" s="131">
        <f t="shared" si="31"/>
        <v>0</v>
      </c>
    </row>
    <row r="468" spans="1:7" x14ac:dyDescent="0.2">
      <c r="A468" s="34"/>
      <c r="B468" s="10">
        <v>15</v>
      </c>
      <c r="C468" s="60" t="s">
        <v>186</v>
      </c>
      <c r="D468" s="96">
        <f t="shared" si="32"/>
        <v>20000</v>
      </c>
      <c r="E468" s="132">
        <f t="shared" si="32"/>
        <v>0</v>
      </c>
      <c r="F468" s="130">
        <f t="shared" si="30"/>
        <v>20000</v>
      </c>
      <c r="G468" s="131">
        <f t="shared" si="31"/>
        <v>0</v>
      </c>
    </row>
    <row r="469" spans="1:7" x14ac:dyDescent="0.2">
      <c r="A469" s="34"/>
      <c r="B469" s="6">
        <v>1556</v>
      </c>
      <c r="C469" s="61" t="s">
        <v>312</v>
      </c>
      <c r="D469" s="88">
        <f t="shared" si="32"/>
        <v>20000</v>
      </c>
      <c r="E469" s="143">
        <f t="shared" si="32"/>
        <v>0</v>
      </c>
      <c r="F469" s="119">
        <f t="shared" si="30"/>
        <v>20000</v>
      </c>
      <c r="G469" s="123">
        <f t="shared" si="31"/>
        <v>0</v>
      </c>
    </row>
    <row r="470" spans="1:7" x14ac:dyDescent="0.2">
      <c r="A470" s="34"/>
      <c r="B470" s="6"/>
      <c r="C470" s="61" t="s">
        <v>510</v>
      </c>
      <c r="D470" s="88">
        <v>20000</v>
      </c>
      <c r="E470" s="115">
        <v>0</v>
      </c>
      <c r="F470" s="119">
        <f t="shared" si="30"/>
        <v>20000</v>
      </c>
      <c r="G470" s="123">
        <f t="shared" si="31"/>
        <v>0</v>
      </c>
    </row>
    <row r="471" spans="1:7" s="9" customFormat="1" x14ac:dyDescent="0.2">
      <c r="A471" s="32" t="s">
        <v>373</v>
      </c>
      <c r="B471" s="10" t="s">
        <v>141</v>
      </c>
      <c r="C471" s="74"/>
      <c r="D471" s="97">
        <f>SUM(D472+D477+D484)</f>
        <v>21446</v>
      </c>
      <c r="E471" s="138">
        <f>SUM(E472+E477+E484)</f>
        <v>29.68</v>
      </c>
      <c r="F471" s="130">
        <f t="shared" si="30"/>
        <v>21416.32</v>
      </c>
      <c r="G471" s="131">
        <f t="shared" si="31"/>
        <v>1.383941061270167E-3</v>
      </c>
    </row>
    <row r="472" spans="1:7" s="9" customFormat="1" x14ac:dyDescent="0.2">
      <c r="A472" s="32"/>
      <c r="B472" s="10">
        <v>50</v>
      </c>
      <c r="C472" s="60" t="s">
        <v>16</v>
      </c>
      <c r="D472" s="97">
        <f>SUM(D473+D476)</f>
        <v>11440</v>
      </c>
      <c r="E472" s="138">
        <f>SUM(E473+E476)</f>
        <v>0</v>
      </c>
      <c r="F472" s="130">
        <f t="shared" si="30"/>
        <v>11440</v>
      </c>
      <c r="G472" s="131">
        <f t="shared" si="31"/>
        <v>0</v>
      </c>
    </row>
    <row r="473" spans="1:7" s="9" customFormat="1" x14ac:dyDescent="0.2">
      <c r="A473" s="32"/>
      <c r="B473" s="6">
        <v>500</v>
      </c>
      <c r="C473" s="61" t="s">
        <v>161</v>
      </c>
      <c r="D473" s="99">
        <f>SUM(D474:D475)</f>
        <v>8550</v>
      </c>
      <c r="E473" s="137">
        <f>SUM(E474:E475)</f>
        <v>0</v>
      </c>
      <c r="F473" s="119">
        <f t="shared" si="30"/>
        <v>8550</v>
      </c>
      <c r="G473" s="123">
        <f t="shared" si="31"/>
        <v>0</v>
      </c>
    </row>
    <row r="474" spans="1:7" s="9" customFormat="1" x14ac:dyDescent="0.2">
      <c r="A474" s="32"/>
      <c r="B474" s="6">
        <v>50020</v>
      </c>
      <c r="C474" s="61" t="s">
        <v>168</v>
      </c>
      <c r="D474" s="88">
        <v>5850</v>
      </c>
      <c r="E474" s="115">
        <v>0</v>
      </c>
      <c r="F474" s="119">
        <f t="shared" si="30"/>
        <v>5850</v>
      </c>
      <c r="G474" s="123">
        <f t="shared" si="31"/>
        <v>0</v>
      </c>
    </row>
    <row r="475" spans="1:7" s="9" customFormat="1" ht="25.5" x14ac:dyDescent="0.2">
      <c r="A475" s="32"/>
      <c r="B475" s="6">
        <v>5005</v>
      </c>
      <c r="C475" s="61" t="s">
        <v>185</v>
      </c>
      <c r="D475" s="88">
        <v>2700</v>
      </c>
      <c r="E475" s="115">
        <v>0</v>
      </c>
      <c r="F475" s="119">
        <f t="shared" si="30"/>
        <v>2700</v>
      </c>
      <c r="G475" s="123">
        <f t="shared" si="31"/>
        <v>0</v>
      </c>
    </row>
    <row r="476" spans="1:7" s="9" customFormat="1" x14ac:dyDescent="0.2">
      <c r="A476" s="32"/>
      <c r="B476" s="6">
        <v>506</v>
      </c>
      <c r="C476" s="61" t="s">
        <v>162</v>
      </c>
      <c r="D476" s="88">
        <v>2890</v>
      </c>
      <c r="E476" s="115">
        <v>0</v>
      </c>
      <c r="F476" s="119">
        <f t="shared" si="30"/>
        <v>2890</v>
      </c>
      <c r="G476" s="123">
        <f t="shared" si="31"/>
        <v>0</v>
      </c>
    </row>
    <row r="477" spans="1:7" s="9" customFormat="1" x14ac:dyDescent="0.2">
      <c r="A477" s="32"/>
      <c r="B477" s="10">
        <v>55</v>
      </c>
      <c r="C477" s="60" t="s">
        <v>17</v>
      </c>
      <c r="D477" s="97">
        <f>SUM(D478:D483)</f>
        <v>9950</v>
      </c>
      <c r="E477" s="138">
        <f>SUM(E478:E483)</f>
        <v>29.68</v>
      </c>
      <c r="F477" s="130">
        <f t="shared" si="30"/>
        <v>9920.32</v>
      </c>
      <c r="G477" s="131">
        <f t="shared" si="31"/>
        <v>2.9829145728643217E-3</v>
      </c>
    </row>
    <row r="478" spans="1:7" s="9" customFormat="1" x14ac:dyDescent="0.2">
      <c r="A478" s="32"/>
      <c r="B478" s="6">
        <v>5500</v>
      </c>
      <c r="C478" s="61" t="s">
        <v>18</v>
      </c>
      <c r="D478" s="88">
        <v>100</v>
      </c>
      <c r="E478" s="115">
        <v>0</v>
      </c>
      <c r="F478" s="119">
        <f t="shared" si="30"/>
        <v>100</v>
      </c>
      <c r="G478" s="123">
        <f t="shared" si="31"/>
        <v>0</v>
      </c>
    </row>
    <row r="479" spans="1:7" s="9" customFormat="1" x14ac:dyDescent="0.2">
      <c r="A479" s="32"/>
      <c r="B479" s="6">
        <v>5511</v>
      </c>
      <c r="C479" s="61" t="s">
        <v>163</v>
      </c>
      <c r="D479" s="88">
        <v>5500</v>
      </c>
      <c r="E479" s="115">
        <v>29.68</v>
      </c>
      <c r="F479" s="119">
        <f t="shared" si="30"/>
        <v>5470.32</v>
      </c>
      <c r="G479" s="123">
        <f t="shared" si="31"/>
        <v>5.3963636363636366E-3</v>
      </c>
    </row>
    <row r="480" spans="1:7" s="9" customFormat="1" x14ac:dyDescent="0.2">
      <c r="A480" s="32"/>
      <c r="B480" s="6">
        <v>5513</v>
      </c>
      <c r="C480" s="61" t="s">
        <v>21</v>
      </c>
      <c r="D480" s="88">
        <v>3000</v>
      </c>
      <c r="E480" s="115">
        <v>0</v>
      </c>
      <c r="F480" s="119">
        <f t="shared" si="30"/>
        <v>3000</v>
      </c>
      <c r="G480" s="123">
        <f t="shared" si="31"/>
        <v>0</v>
      </c>
    </row>
    <row r="481" spans="1:7" s="9" customFormat="1" x14ac:dyDescent="0.2">
      <c r="A481" s="32"/>
      <c r="B481" s="6">
        <v>5515</v>
      </c>
      <c r="C481" s="61" t="s">
        <v>22</v>
      </c>
      <c r="D481" s="88">
        <v>1000</v>
      </c>
      <c r="E481" s="115">
        <v>0</v>
      </c>
      <c r="F481" s="119">
        <f t="shared" si="30"/>
        <v>1000</v>
      </c>
      <c r="G481" s="123">
        <f t="shared" si="31"/>
        <v>0</v>
      </c>
    </row>
    <row r="482" spans="1:7" s="9" customFormat="1" x14ac:dyDescent="0.2">
      <c r="A482" s="32"/>
      <c r="B482" s="6">
        <v>5522</v>
      </c>
      <c r="C482" s="61" t="s">
        <v>63</v>
      </c>
      <c r="D482" s="88">
        <v>200</v>
      </c>
      <c r="E482" s="115">
        <v>0</v>
      </c>
      <c r="F482" s="119">
        <f t="shared" si="30"/>
        <v>200</v>
      </c>
      <c r="G482" s="123">
        <f t="shared" si="31"/>
        <v>0</v>
      </c>
    </row>
    <row r="483" spans="1:7" s="9" customFormat="1" x14ac:dyDescent="0.2">
      <c r="A483" s="32"/>
      <c r="B483" s="6">
        <v>5532</v>
      </c>
      <c r="C483" s="61" t="s">
        <v>61</v>
      </c>
      <c r="D483" s="88">
        <v>150</v>
      </c>
      <c r="E483" s="115">
        <v>0</v>
      </c>
      <c r="F483" s="119">
        <f t="shared" si="30"/>
        <v>150</v>
      </c>
      <c r="G483" s="123">
        <f t="shared" si="31"/>
        <v>0</v>
      </c>
    </row>
    <row r="484" spans="1:7" s="9" customFormat="1" x14ac:dyDescent="0.2">
      <c r="A484" s="32"/>
      <c r="B484" s="23">
        <v>60</v>
      </c>
      <c r="C484" s="53" t="s">
        <v>59</v>
      </c>
      <c r="D484" s="97">
        <f>SUM(D485)</f>
        <v>56</v>
      </c>
      <c r="E484" s="138">
        <f>SUM(E485)</f>
        <v>0</v>
      </c>
      <c r="F484" s="130">
        <f t="shared" si="30"/>
        <v>56</v>
      </c>
      <c r="G484" s="131">
        <f t="shared" si="31"/>
        <v>0</v>
      </c>
    </row>
    <row r="485" spans="1:7" s="9" customFormat="1" x14ac:dyDescent="0.2">
      <c r="A485" s="32"/>
      <c r="B485" s="21">
        <v>6010</v>
      </c>
      <c r="C485" s="54" t="s">
        <v>166</v>
      </c>
      <c r="D485" s="88">
        <v>56</v>
      </c>
      <c r="E485" s="115">
        <v>0</v>
      </c>
      <c r="F485" s="119">
        <f t="shared" si="30"/>
        <v>56</v>
      </c>
      <c r="G485" s="123">
        <f t="shared" si="31"/>
        <v>0</v>
      </c>
    </row>
    <row r="486" spans="1:7" s="9" customFormat="1" x14ac:dyDescent="0.2">
      <c r="A486" s="32" t="s">
        <v>374</v>
      </c>
      <c r="B486" s="10" t="s">
        <v>0</v>
      </c>
      <c r="C486" s="74"/>
      <c r="D486" s="97">
        <f>SUM(D487+D488+D493)</f>
        <v>102484</v>
      </c>
      <c r="E486" s="138">
        <f>SUM(E487+E488+E493)</f>
        <v>8066.0599999999995</v>
      </c>
      <c r="F486" s="130">
        <f t="shared" si="30"/>
        <v>94417.94</v>
      </c>
      <c r="G486" s="131">
        <f t="shared" si="31"/>
        <v>7.8705554037703435E-2</v>
      </c>
    </row>
    <row r="487" spans="1:7" s="9" customFormat="1" x14ac:dyDescent="0.2">
      <c r="A487" s="32"/>
      <c r="B487" s="25">
        <v>4528</v>
      </c>
      <c r="C487" s="63" t="s">
        <v>94</v>
      </c>
      <c r="D487" s="96">
        <v>262</v>
      </c>
      <c r="E487" s="117">
        <v>0</v>
      </c>
      <c r="F487" s="130">
        <f t="shared" si="30"/>
        <v>262</v>
      </c>
      <c r="G487" s="131">
        <f t="shared" si="31"/>
        <v>0</v>
      </c>
    </row>
    <row r="488" spans="1:7" s="9" customFormat="1" x14ac:dyDescent="0.2">
      <c r="A488" s="32"/>
      <c r="B488" s="10">
        <v>50</v>
      </c>
      <c r="C488" s="60" t="s">
        <v>16</v>
      </c>
      <c r="D488" s="97">
        <f>SUM(D489+D492)</f>
        <v>71781</v>
      </c>
      <c r="E488" s="138">
        <f>SUM(E489+E492)</f>
        <v>5476.55</v>
      </c>
      <c r="F488" s="130">
        <f t="shared" si="30"/>
        <v>66304.45</v>
      </c>
      <c r="G488" s="131">
        <f t="shared" si="31"/>
        <v>7.6295259191150863E-2</v>
      </c>
    </row>
    <row r="489" spans="1:7" s="9" customFormat="1" x14ac:dyDescent="0.2">
      <c r="A489" s="32"/>
      <c r="B489" s="6">
        <v>500</v>
      </c>
      <c r="C489" s="61" t="s">
        <v>161</v>
      </c>
      <c r="D489" s="99">
        <f>SUM(D490:D491)</f>
        <v>53648</v>
      </c>
      <c r="E489" s="137">
        <f>SUM(E490:E491)</f>
        <v>4093.09</v>
      </c>
      <c r="F489" s="119">
        <f t="shared" si="30"/>
        <v>49554.91</v>
      </c>
      <c r="G489" s="123">
        <f t="shared" ref="G489:G520" si="33">E489/D489</f>
        <v>7.629529525797793E-2</v>
      </c>
    </row>
    <row r="490" spans="1:7" s="9" customFormat="1" x14ac:dyDescent="0.2">
      <c r="A490" s="32"/>
      <c r="B490" s="6">
        <v>50020</v>
      </c>
      <c r="C490" s="61" t="s">
        <v>168</v>
      </c>
      <c r="D490" s="88">
        <v>51648</v>
      </c>
      <c r="E490" s="115">
        <v>4053.09</v>
      </c>
      <c r="F490" s="119">
        <f t="shared" si="30"/>
        <v>47594.91</v>
      </c>
      <c r="G490" s="123">
        <f t="shared" si="33"/>
        <v>7.8475255576208186E-2</v>
      </c>
    </row>
    <row r="491" spans="1:7" s="9" customFormat="1" ht="25.5" x14ac:dyDescent="0.2">
      <c r="A491" s="32"/>
      <c r="B491" s="6">
        <v>5005</v>
      </c>
      <c r="C491" s="61" t="s">
        <v>185</v>
      </c>
      <c r="D491" s="88">
        <v>2000</v>
      </c>
      <c r="E491" s="115">
        <v>40</v>
      </c>
      <c r="F491" s="119">
        <f t="shared" si="30"/>
        <v>1960</v>
      </c>
      <c r="G491" s="123">
        <f t="shared" si="33"/>
        <v>0.02</v>
      </c>
    </row>
    <row r="492" spans="1:7" s="9" customFormat="1" x14ac:dyDescent="0.2">
      <c r="A492" s="32"/>
      <c r="B492" s="6">
        <v>506</v>
      </c>
      <c r="C492" s="61" t="s">
        <v>162</v>
      </c>
      <c r="D492" s="88">
        <v>18133</v>
      </c>
      <c r="E492" s="115">
        <v>1383.46</v>
      </c>
      <c r="F492" s="119">
        <f t="shared" si="30"/>
        <v>16749.54</v>
      </c>
      <c r="G492" s="123">
        <f t="shared" si="33"/>
        <v>7.6295152484420675E-2</v>
      </c>
    </row>
    <row r="493" spans="1:7" s="9" customFormat="1" x14ac:dyDescent="0.2">
      <c r="A493" s="32"/>
      <c r="B493" s="10">
        <v>55</v>
      </c>
      <c r="C493" s="60" t="s">
        <v>17</v>
      </c>
      <c r="D493" s="97">
        <f>SUM(D494:D502)</f>
        <v>30441</v>
      </c>
      <c r="E493" s="138">
        <f>SUM(E494:E502)</f>
        <v>2589.5099999999998</v>
      </c>
      <c r="F493" s="130">
        <f t="shared" si="30"/>
        <v>27851.49</v>
      </c>
      <c r="G493" s="131">
        <f t="shared" si="33"/>
        <v>8.5066522124765939E-2</v>
      </c>
    </row>
    <row r="494" spans="1:7" s="9" customFormat="1" x14ac:dyDescent="0.2">
      <c r="A494" s="32"/>
      <c r="B494" s="6">
        <v>5500</v>
      </c>
      <c r="C494" s="61" t="s">
        <v>18</v>
      </c>
      <c r="D494" s="88">
        <v>2050</v>
      </c>
      <c r="E494" s="115">
        <v>48.74</v>
      </c>
      <c r="F494" s="119">
        <f t="shared" si="30"/>
        <v>2001.26</v>
      </c>
      <c r="G494" s="123">
        <f t="shared" si="33"/>
        <v>2.3775609756097563E-2</v>
      </c>
    </row>
    <row r="495" spans="1:7" s="9" customFormat="1" x14ac:dyDescent="0.2">
      <c r="A495" s="32"/>
      <c r="B495" s="6">
        <v>5503</v>
      </c>
      <c r="C495" s="61" t="s">
        <v>19</v>
      </c>
      <c r="D495" s="88">
        <v>300</v>
      </c>
      <c r="E495" s="115">
        <v>0</v>
      </c>
      <c r="F495" s="119">
        <f t="shared" si="30"/>
        <v>300</v>
      </c>
      <c r="G495" s="123">
        <f t="shared" si="33"/>
        <v>0</v>
      </c>
    </row>
    <row r="496" spans="1:7" s="9" customFormat="1" x14ac:dyDescent="0.2">
      <c r="A496" s="32"/>
      <c r="B496" s="6">
        <v>5504</v>
      </c>
      <c r="C496" s="61" t="s">
        <v>20</v>
      </c>
      <c r="D496" s="88">
        <v>400</v>
      </c>
      <c r="E496" s="115">
        <v>156</v>
      </c>
      <c r="F496" s="119">
        <f t="shared" si="30"/>
        <v>244</v>
      </c>
      <c r="G496" s="123">
        <f t="shared" si="33"/>
        <v>0.39</v>
      </c>
    </row>
    <row r="497" spans="1:7" s="9" customFormat="1" x14ac:dyDescent="0.2">
      <c r="A497" s="32"/>
      <c r="B497" s="6">
        <v>5511</v>
      </c>
      <c r="C497" s="61" t="s">
        <v>163</v>
      </c>
      <c r="D497" s="88">
        <v>15100</v>
      </c>
      <c r="E497" s="115">
        <v>2217.04</v>
      </c>
      <c r="F497" s="119">
        <f t="shared" si="30"/>
        <v>12882.96</v>
      </c>
      <c r="G497" s="123">
        <f t="shared" si="33"/>
        <v>0.14682384105960264</v>
      </c>
    </row>
    <row r="498" spans="1:7" s="9" customFormat="1" x14ac:dyDescent="0.2">
      <c r="A498" s="32"/>
      <c r="B498" s="6">
        <v>5513</v>
      </c>
      <c r="C498" s="61" t="s">
        <v>21</v>
      </c>
      <c r="D498" s="88">
        <v>500</v>
      </c>
      <c r="E498" s="115">
        <v>7.2</v>
      </c>
      <c r="F498" s="119">
        <f t="shared" si="30"/>
        <v>492.8</v>
      </c>
      <c r="G498" s="123">
        <f t="shared" si="33"/>
        <v>1.44E-2</v>
      </c>
    </row>
    <row r="499" spans="1:7" s="9" customFormat="1" x14ac:dyDescent="0.2">
      <c r="A499" s="32"/>
      <c r="B499" s="6">
        <v>5514</v>
      </c>
      <c r="C499" s="61" t="s">
        <v>164</v>
      </c>
      <c r="D499" s="88">
        <v>425</v>
      </c>
      <c r="E499" s="115">
        <v>41.65</v>
      </c>
      <c r="F499" s="119">
        <f t="shared" si="30"/>
        <v>383.35</v>
      </c>
      <c r="G499" s="123">
        <f t="shared" si="33"/>
        <v>9.799999999999999E-2</v>
      </c>
    </row>
    <row r="500" spans="1:7" s="9" customFormat="1" x14ac:dyDescent="0.2">
      <c r="A500" s="32"/>
      <c r="B500" s="6">
        <v>5515</v>
      </c>
      <c r="C500" s="61" t="s">
        <v>22</v>
      </c>
      <c r="D500" s="88">
        <v>3000</v>
      </c>
      <c r="E500" s="115">
        <v>80.31</v>
      </c>
      <c r="F500" s="119">
        <f t="shared" si="30"/>
        <v>2919.69</v>
      </c>
      <c r="G500" s="123">
        <f t="shared" si="33"/>
        <v>2.6770000000000002E-2</v>
      </c>
    </row>
    <row r="501" spans="1:7" s="9" customFormat="1" x14ac:dyDescent="0.2">
      <c r="A501" s="32"/>
      <c r="B501" s="6">
        <v>5522</v>
      </c>
      <c r="C501" s="61" t="s">
        <v>63</v>
      </c>
      <c r="D501" s="88">
        <v>100</v>
      </c>
      <c r="E501" s="115">
        <v>0</v>
      </c>
      <c r="F501" s="119">
        <f t="shared" si="30"/>
        <v>100</v>
      </c>
      <c r="G501" s="123">
        <f t="shared" si="33"/>
        <v>0</v>
      </c>
    </row>
    <row r="502" spans="1:7" s="9" customFormat="1" x14ac:dyDescent="0.2">
      <c r="A502" s="32"/>
      <c r="B502" s="6">
        <v>5525</v>
      </c>
      <c r="C502" s="61" t="s">
        <v>37</v>
      </c>
      <c r="D502" s="88">
        <v>8566</v>
      </c>
      <c r="E502" s="115">
        <v>38.57</v>
      </c>
      <c r="F502" s="119">
        <f t="shared" si="30"/>
        <v>8527.43</v>
      </c>
      <c r="G502" s="123">
        <f t="shared" si="33"/>
        <v>4.5026850338547751E-3</v>
      </c>
    </row>
    <row r="503" spans="1:7" s="9" customFormat="1" x14ac:dyDescent="0.2">
      <c r="A503" s="32" t="s">
        <v>321</v>
      </c>
      <c r="B503" s="10" t="s">
        <v>143</v>
      </c>
      <c r="C503" s="74"/>
      <c r="D503" s="97">
        <f>SUM(D504)</f>
        <v>37400</v>
      </c>
      <c r="E503" s="138">
        <f>SUM(E504)</f>
        <v>3845</v>
      </c>
      <c r="F503" s="130">
        <f t="shared" si="30"/>
        <v>33555</v>
      </c>
      <c r="G503" s="131">
        <f t="shared" si="33"/>
        <v>0.10280748663101605</v>
      </c>
    </row>
    <row r="504" spans="1:7" s="9" customFormat="1" x14ac:dyDescent="0.2">
      <c r="A504" s="32"/>
      <c r="B504" s="22">
        <v>4500</v>
      </c>
      <c r="C504" s="23" t="s">
        <v>93</v>
      </c>
      <c r="D504" s="96">
        <f>SUM(D505:D534)</f>
        <v>37400</v>
      </c>
      <c r="E504" s="132">
        <f>SUM(E505:E534)</f>
        <v>3845</v>
      </c>
      <c r="F504" s="130">
        <f t="shared" si="30"/>
        <v>33555</v>
      </c>
      <c r="G504" s="131">
        <f t="shared" si="33"/>
        <v>0.10280748663101605</v>
      </c>
    </row>
    <row r="505" spans="1:7" s="9" customFormat="1" x14ac:dyDescent="0.2">
      <c r="A505" s="32"/>
      <c r="B505" s="22"/>
      <c r="C505" s="21" t="s">
        <v>320</v>
      </c>
      <c r="D505" s="88">
        <v>150</v>
      </c>
      <c r="E505" s="115">
        <v>0</v>
      </c>
      <c r="F505" s="119">
        <f t="shared" si="30"/>
        <v>150</v>
      </c>
      <c r="G505" s="123">
        <f t="shared" si="33"/>
        <v>0</v>
      </c>
    </row>
    <row r="506" spans="1:7" s="9" customFormat="1" x14ac:dyDescent="0.2">
      <c r="A506" s="32"/>
      <c r="B506" s="22"/>
      <c r="C506" s="21" t="s">
        <v>322</v>
      </c>
      <c r="D506" s="88">
        <v>1755</v>
      </c>
      <c r="E506" s="115">
        <v>0</v>
      </c>
      <c r="F506" s="119">
        <f t="shared" si="30"/>
        <v>1755</v>
      </c>
      <c r="G506" s="123">
        <f t="shared" si="33"/>
        <v>0</v>
      </c>
    </row>
    <row r="507" spans="1:7" s="9" customFormat="1" x14ac:dyDescent="0.2">
      <c r="A507" s="32"/>
      <c r="B507" s="22"/>
      <c r="C507" s="21" t="s">
        <v>170</v>
      </c>
      <c r="D507" s="88">
        <v>1325</v>
      </c>
      <c r="E507" s="115">
        <v>0</v>
      </c>
      <c r="F507" s="119">
        <f t="shared" si="30"/>
        <v>1325</v>
      </c>
      <c r="G507" s="123">
        <f t="shared" si="33"/>
        <v>0</v>
      </c>
    </row>
    <row r="508" spans="1:7" s="9" customFormat="1" x14ac:dyDescent="0.2">
      <c r="A508" s="32"/>
      <c r="B508" s="22"/>
      <c r="C508" s="21" t="s">
        <v>466</v>
      </c>
      <c r="D508" s="88">
        <v>500</v>
      </c>
      <c r="E508" s="115">
        <v>0</v>
      </c>
      <c r="F508" s="119">
        <f t="shared" si="30"/>
        <v>500</v>
      </c>
      <c r="G508" s="123">
        <f t="shared" si="33"/>
        <v>0</v>
      </c>
    </row>
    <row r="509" spans="1:7" x14ac:dyDescent="0.2">
      <c r="A509" s="34"/>
      <c r="B509" s="20"/>
      <c r="C509" s="21" t="s">
        <v>217</v>
      </c>
      <c r="D509" s="88">
        <v>490</v>
      </c>
      <c r="E509" s="115">
        <v>0</v>
      </c>
      <c r="F509" s="119">
        <f t="shared" ref="F509:F572" si="34">D509-E509</f>
        <v>490</v>
      </c>
      <c r="G509" s="123">
        <f t="shared" si="33"/>
        <v>0</v>
      </c>
    </row>
    <row r="510" spans="1:7" x14ac:dyDescent="0.2">
      <c r="A510" s="34"/>
      <c r="B510" s="20"/>
      <c r="C510" s="21" t="s">
        <v>514</v>
      </c>
      <c r="D510" s="88">
        <v>450</v>
      </c>
      <c r="E510" s="115">
        <v>0</v>
      </c>
      <c r="F510" s="119">
        <f t="shared" si="34"/>
        <v>450</v>
      </c>
      <c r="G510" s="123">
        <f t="shared" si="33"/>
        <v>0</v>
      </c>
    </row>
    <row r="511" spans="1:7" x14ac:dyDescent="0.2">
      <c r="A511" s="34"/>
      <c r="B511" s="20"/>
      <c r="C511" s="21" t="s">
        <v>517</v>
      </c>
      <c r="D511" s="88">
        <v>300</v>
      </c>
      <c r="E511" s="115">
        <v>0</v>
      </c>
      <c r="F511" s="119">
        <f t="shared" si="34"/>
        <v>300</v>
      </c>
      <c r="G511" s="123">
        <f t="shared" si="33"/>
        <v>0</v>
      </c>
    </row>
    <row r="512" spans="1:7" x14ac:dyDescent="0.2">
      <c r="A512" s="34"/>
      <c r="B512" s="20"/>
      <c r="C512" s="21" t="s">
        <v>485</v>
      </c>
      <c r="D512" s="88">
        <v>1440</v>
      </c>
      <c r="E512" s="115">
        <v>0</v>
      </c>
      <c r="F512" s="119">
        <f t="shared" si="34"/>
        <v>1440</v>
      </c>
      <c r="G512" s="123">
        <f t="shared" si="33"/>
        <v>0</v>
      </c>
    </row>
    <row r="513" spans="1:7" x14ac:dyDescent="0.2">
      <c r="A513" s="34"/>
      <c r="B513" s="20"/>
      <c r="C513" s="21" t="s">
        <v>223</v>
      </c>
      <c r="D513" s="88">
        <v>380</v>
      </c>
      <c r="E513" s="115">
        <v>0</v>
      </c>
      <c r="F513" s="119">
        <f t="shared" si="34"/>
        <v>380</v>
      </c>
      <c r="G513" s="123">
        <f t="shared" si="33"/>
        <v>0</v>
      </c>
    </row>
    <row r="514" spans="1:7" x14ac:dyDescent="0.2">
      <c r="A514" s="34"/>
      <c r="B514" s="20"/>
      <c r="C514" s="21" t="s">
        <v>515</v>
      </c>
      <c r="D514" s="88">
        <v>800</v>
      </c>
      <c r="E514" s="115">
        <v>800</v>
      </c>
      <c r="F514" s="119">
        <f t="shared" si="34"/>
        <v>0</v>
      </c>
      <c r="G514" s="123">
        <f t="shared" si="33"/>
        <v>1</v>
      </c>
    </row>
    <row r="515" spans="1:7" x14ac:dyDescent="0.2">
      <c r="A515" s="34"/>
      <c r="B515" s="20"/>
      <c r="C515" s="21" t="s">
        <v>215</v>
      </c>
      <c r="D515" s="88">
        <v>800</v>
      </c>
      <c r="E515" s="115">
        <v>0</v>
      </c>
      <c r="F515" s="119">
        <f t="shared" si="34"/>
        <v>800</v>
      </c>
      <c r="G515" s="123">
        <f t="shared" si="33"/>
        <v>0</v>
      </c>
    </row>
    <row r="516" spans="1:7" x14ac:dyDescent="0.2">
      <c r="A516" s="34"/>
      <c r="B516" s="20"/>
      <c r="C516" s="21" t="s">
        <v>218</v>
      </c>
      <c r="D516" s="88">
        <v>1255</v>
      </c>
      <c r="E516" s="115">
        <v>1255</v>
      </c>
      <c r="F516" s="119">
        <f t="shared" si="34"/>
        <v>0</v>
      </c>
      <c r="G516" s="123">
        <f t="shared" si="33"/>
        <v>1</v>
      </c>
    </row>
    <row r="517" spans="1:7" x14ac:dyDescent="0.2">
      <c r="A517" s="34"/>
      <c r="B517" s="20"/>
      <c r="C517" s="21" t="s">
        <v>516</v>
      </c>
      <c r="D517" s="88">
        <v>600</v>
      </c>
      <c r="E517" s="115">
        <v>0</v>
      </c>
      <c r="F517" s="119">
        <f t="shared" si="34"/>
        <v>600</v>
      </c>
      <c r="G517" s="123">
        <f t="shared" si="33"/>
        <v>0</v>
      </c>
    </row>
    <row r="518" spans="1:7" x14ac:dyDescent="0.2">
      <c r="A518" s="34"/>
      <c r="B518" s="20"/>
      <c r="C518" s="21" t="s">
        <v>487</v>
      </c>
      <c r="D518" s="88">
        <v>675</v>
      </c>
      <c r="E518" s="115">
        <v>0</v>
      </c>
      <c r="F518" s="119">
        <f t="shared" si="34"/>
        <v>675</v>
      </c>
      <c r="G518" s="123">
        <f t="shared" si="33"/>
        <v>0</v>
      </c>
    </row>
    <row r="519" spans="1:7" x14ac:dyDescent="0.2">
      <c r="A519" s="34"/>
      <c r="B519" s="20"/>
      <c r="C519" s="21" t="s">
        <v>422</v>
      </c>
      <c r="D519" s="88">
        <v>190</v>
      </c>
      <c r="E519" s="115">
        <v>0</v>
      </c>
      <c r="F519" s="119">
        <f t="shared" si="34"/>
        <v>190</v>
      </c>
      <c r="G519" s="123">
        <f t="shared" si="33"/>
        <v>0</v>
      </c>
    </row>
    <row r="520" spans="1:7" x14ac:dyDescent="0.2">
      <c r="A520" s="34"/>
      <c r="B520" s="20"/>
      <c r="C520" s="21" t="s">
        <v>216</v>
      </c>
      <c r="D520" s="88">
        <v>500</v>
      </c>
      <c r="E520" s="115">
        <v>500</v>
      </c>
      <c r="F520" s="119">
        <f t="shared" si="34"/>
        <v>0</v>
      </c>
      <c r="G520" s="123">
        <f t="shared" si="33"/>
        <v>1</v>
      </c>
    </row>
    <row r="521" spans="1:7" x14ac:dyDescent="0.2">
      <c r="A521" s="34"/>
      <c r="B521" s="20"/>
      <c r="C521" s="21" t="s">
        <v>486</v>
      </c>
      <c r="D521" s="88">
        <v>240</v>
      </c>
      <c r="E521" s="115">
        <v>0</v>
      </c>
      <c r="F521" s="119">
        <f t="shared" si="34"/>
        <v>240</v>
      </c>
      <c r="G521" s="123">
        <f t="shared" ref="G521:G552" si="35">E521/D521</f>
        <v>0</v>
      </c>
    </row>
    <row r="522" spans="1:7" x14ac:dyDescent="0.2">
      <c r="A522" s="34"/>
      <c r="B522" s="20"/>
      <c r="C522" s="21" t="s">
        <v>416</v>
      </c>
      <c r="D522" s="88">
        <v>9690</v>
      </c>
      <c r="E522" s="115">
        <v>0</v>
      </c>
      <c r="F522" s="119">
        <f t="shared" si="34"/>
        <v>9690</v>
      </c>
      <c r="G522" s="123">
        <f t="shared" si="35"/>
        <v>0</v>
      </c>
    </row>
    <row r="523" spans="1:7" x14ac:dyDescent="0.2">
      <c r="A523" s="34"/>
      <c r="B523" s="20"/>
      <c r="C523" s="21" t="s">
        <v>222</v>
      </c>
      <c r="D523" s="88">
        <v>640</v>
      </c>
      <c r="E523" s="115">
        <v>640</v>
      </c>
      <c r="F523" s="119">
        <f t="shared" si="34"/>
        <v>0</v>
      </c>
      <c r="G523" s="123">
        <f t="shared" si="35"/>
        <v>1</v>
      </c>
    </row>
    <row r="524" spans="1:7" x14ac:dyDescent="0.2">
      <c r="A524" s="34"/>
      <c r="B524" s="20"/>
      <c r="C524" s="21" t="s">
        <v>323</v>
      </c>
      <c r="D524" s="88">
        <v>1600</v>
      </c>
      <c r="E524" s="115">
        <v>0</v>
      </c>
      <c r="F524" s="119">
        <f t="shared" si="34"/>
        <v>1600</v>
      </c>
      <c r="G524" s="123">
        <f t="shared" si="35"/>
        <v>0</v>
      </c>
    </row>
    <row r="525" spans="1:7" x14ac:dyDescent="0.2">
      <c r="A525" s="34"/>
      <c r="B525" s="20"/>
      <c r="C525" s="21" t="s">
        <v>513</v>
      </c>
      <c r="D525" s="88">
        <v>600</v>
      </c>
      <c r="E525" s="115">
        <v>0</v>
      </c>
      <c r="F525" s="119">
        <f t="shared" si="34"/>
        <v>600</v>
      </c>
      <c r="G525" s="123">
        <f t="shared" si="35"/>
        <v>0</v>
      </c>
    </row>
    <row r="526" spans="1:7" x14ac:dyDescent="0.2">
      <c r="A526" s="34"/>
      <c r="B526" s="20"/>
      <c r="C526" s="21" t="s">
        <v>518</v>
      </c>
      <c r="D526" s="88">
        <v>400</v>
      </c>
      <c r="E526" s="115">
        <v>0</v>
      </c>
      <c r="F526" s="119">
        <f t="shared" si="34"/>
        <v>400</v>
      </c>
      <c r="G526" s="123">
        <f t="shared" si="35"/>
        <v>0</v>
      </c>
    </row>
    <row r="527" spans="1:7" x14ac:dyDescent="0.2">
      <c r="A527" s="34"/>
      <c r="B527" s="20"/>
      <c r="C527" s="21" t="s">
        <v>468</v>
      </c>
      <c r="D527" s="88">
        <v>400</v>
      </c>
      <c r="E527" s="115">
        <v>0</v>
      </c>
      <c r="F527" s="119">
        <f t="shared" si="34"/>
        <v>400</v>
      </c>
      <c r="G527" s="123">
        <f t="shared" si="35"/>
        <v>0</v>
      </c>
    </row>
    <row r="528" spans="1:7" x14ac:dyDescent="0.2">
      <c r="A528" s="34"/>
      <c r="B528" s="20"/>
      <c r="C528" s="21" t="s">
        <v>511</v>
      </c>
      <c r="D528" s="88">
        <v>100</v>
      </c>
      <c r="E528" s="115">
        <v>100</v>
      </c>
      <c r="F528" s="119">
        <f t="shared" si="34"/>
        <v>0</v>
      </c>
      <c r="G528" s="123">
        <f t="shared" si="35"/>
        <v>1</v>
      </c>
    </row>
    <row r="529" spans="1:7" x14ac:dyDescent="0.2">
      <c r="A529" s="34"/>
      <c r="B529" s="20"/>
      <c r="C529" s="21" t="s">
        <v>512</v>
      </c>
      <c r="D529" s="88">
        <v>250</v>
      </c>
      <c r="E529" s="115">
        <v>250</v>
      </c>
      <c r="F529" s="119">
        <f t="shared" si="34"/>
        <v>0</v>
      </c>
      <c r="G529" s="123">
        <f t="shared" si="35"/>
        <v>1</v>
      </c>
    </row>
    <row r="530" spans="1:7" x14ac:dyDescent="0.2">
      <c r="A530" s="34"/>
      <c r="B530" s="20"/>
      <c r="C530" s="21" t="s">
        <v>469</v>
      </c>
      <c r="D530" s="88">
        <v>200</v>
      </c>
      <c r="E530" s="115">
        <v>0</v>
      </c>
      <c r="F530" s="119">
        <f t="shared" si="34"/>
        <v>200</v>
      </c>
      <c r="G530" s="123">
        <f t="shared" si="35"/>
        <v>0</v>
      </c>
    </row>
    <row r="531" spans="1:7" x14ac:dyDescent="0.2">
      <c r="A531" s="34"/>
      <c r="B531" s="20"/>
      <c r="C531" s="21" t="s">
        <v>467</v>
      </c>
      <c r="D531" s="88">
        <v>300</v>
      </c>
      <c r="E531" s="115">
        <v>300</v>
      </c>
      <c r="F531" s="119">
        <f t="shared" si="34"/>
        <v>0</v>
      </c>
      <c r="G531" s="123">
        <f t="shared" si="35"/>
        <v>1</v>
      </c>
    </row>
    <row r="532" spans="1:7" x14ac:dyDescent="0.2">
      <c r="A532" s="34"/>
      <c r="B532" s="20"/>
      <c r="C532" s="21" t="s">
        <v>447</v>
      </c>
      <c r="D532" s="88">
        <v>470</v>
      </c>
      <c r="E532" s="115">
        <v>0</v>
      </c>
      <c r="F532" s="119">
        <f t="shared" si="34"/>
        <v>470</v>
      </c>
      <c r="G532" s="123">
        <f t="shared" si="35"/>
        <v>0</v>
      </c>
    </row>
    <row r="533" spans="1:7" x14ac:dyDescent="0.2">
      <c r="A533" s="34"/>
      <c r="B533" s="20"/>
      <c r="C533" s="21" t="s">
        <v>245</v>
      </c>
      <c r="D533" s="88">
        <v>300</v>
      </c>
      <c r="E533" s="115">
        <v>0</v>
      </c>
      <c r="F533" s="119">
        <f t="shared" si="34"/>
        <v>300</v>
      </c>
      <c r="G533" s="123">
        <f t="shared" si="35"/>
        <v>0</v>
      </c>
    </row>
    <row r="534" spans="1:7" x14ac:dyDescent="0.2">
      <c r="A534" s="34"/>
      <c r="B534" s="20"/>
      <c r="C534" s="21" t="s">
        <v>368</v>
      </c>
      <c r="D534" s="88">
        <v>10600</v>
      </c>
      <c r="E534" s="115">
        <v>0</v>
      </c>
      <c r="F534" s="119">
        <f t="shared" si="34"/>
        <v>10600</v>
      </c>
      <c r="G534" s="123">
        <f t="shared" si="35"/>
        <v>0</v>
      </c>
    </row>
    <row r="535" spans="1:7" s="9" customFormat="1" x14ac:dyDescent="0.2">
      <c r="A535" s="32" t="s">
        <v>375</v>
      </c>
      <c r="B535" s="10" t="s">
        <v>144</v>
      </c>
      <c r="C535" s="74"/>
      <c r="D535" s="97">
        <f>SUM(D536+D541)</f>
        <v>306603</v>
      </c>
      <c r="E535" s="138">
        <f>SUM(E536+E541)</f>
        <v>22707.58</v>
      </c>
      <c r="F535" s="130">
        <f t="shared" si="34"/>
        <v>283895.42</v>
      </c>
      <c r="G535" s="131">
        <f t="shared" si="35"/>
        <v>7.4061832402161756E-2</v>
      </c>
    </row>
    <row r="536" spans="1:7" s="9" customFormat="1" x14ac:dyDescent="0.2">
      <c r="A536" s="32"/>
      <c r="B536" s="10">
        <v>50</v>
      </c>
      <c r="C536" s="60" t="s">
        <v>16</v>
      </c>
      <c r="D536" s="97">
        <f>SUM(D537+D540)</f>
        <v>193933</v>
      </c>
      <c r="E536" s="138">
        <f>SUM(E537+E540)</f>
        <v>15927.55</v>
      </c>
      <c r="F536" s="130">
        <f t="shared" si="34"/>
        <v>178005.45</v>
      </c>
      <c r="G536" s="131">
        <f t="shared" si="35"/>
        <v>8.212913738249808E-2</v>
      </c>
    </row>
    <row r="537" spans="1:7" s="9" customFormat="1" x14ac:dyDescent="0.2">
      <c r="A537" s="32"/>
      <c r="B537" s="6">
        <v>500</v>
      </c>
      <c r="C537" s="61" t="s">
        <v>161</v>
      </c>
      <c r="D537" s="99">
        <f>SUM(D538:D539)</f>
        <v>144943</v>
      </c>
      <c r="E537" s="137">
        <f>SUM(E538:E539)</f>
        <v>11896</v>
      </c>
      <c r="F537" s="119">
        <f t="shared" si="34"/>
        <v>133047</v>
      </c>
      <c r="G537" s="123">
        <f t="shared" si="35"/>
        <v>8.2073642742319389E-2</v>
      </c>
    </row>
    <row r="538" spans="1:7" s="9" customFormat="1" x14ac:dyDescent="0.2">
      <c r="A538" s="32"/>
      <c r="B538" s="6">
        <v>50020</v>
      </c>
      <c r="C538" s="61" t="s">
        <v>168</v>
      </c>
      <c r="D538" s="88">
        <v>144673</v>
      </c>
      <c r="E538" s="115">
        <v>11896</v>
      </c>
      <c r="F538" s="119">
        <f t="shared" si="34"/>
        <v>132777</v>
      </c>
      <c r="G538" s="123">
        <f t="shared" si="35"/>
        <v>8.2226814955105657E-2</v>
      </c>
    </row>
    <row r="539" spans="1:7" s="9" customFormat="1" ht="25.5" x14ac:dyDescent="0.2">
      <c r="A539" s="32"/>
      <c r="B539" s="6">
        <v>5005</v>
      </c>
      <c r="C539" s="61" t="s">
        <v>185</v>
      </c>
      <c r="D539" s="88">
        <v>270</v>
      </c>
      <c r="E539" s="115">
        <v>0</v>
      </c>
      <c r="F539" s="119">
        <f t="shared" si="34"/>
        <v>270</v>
      </c>
      <c r="G539" s="123">
        <f t="shared" si="35"/>
        <v>0</v>
      </c>
    </row>
    <row r="540" spans="1:7" s="9" customFormat="1" x14ac:dyDescent="0.2">
      <c r="A540" s="32"/>
      <c r="B540" s="6">
        <v>506</v>
      </c>
      <c r="C540" s="61" t="s">
        <v>162</v>
      </c>
      <c r="D540" s="88">
        <v>48990</v>
      </c>
      <c r="E540" s="115">
        <v>4031.55</v>
      </c>
      <c r="F540" s="119">
        <f t="shared" si="34"/>
        <v>44958.45</v>
      </c>
      <c r="G540" s="123">
        <f t="shared" si="35"/>
        <v>8.2293325168401724E-2</v>
      </c>
    </row>
    <row r="541" spans="1:7" s="9" customFormat="1" x14ac:dyDescent="0.2">
      <c r="A541" s="32"/>
      <c r="B541" s="10">
        <v>55</v>
      </c>
      <c r="C541" s="60" t="s">
        <v>17</v>
      </c>
      <c r="D541" s="97">
        <f>SUM(D542:D552)</f>
        <v>112670</v>
      </c>
      <c r="E541" s="138">
        <f>SUM(E542:E552)</f>
        <v>6780.0300000000007</v>
      </c>
      <c r="F541" s="130">
        <f t="shared" si="34"/>
        <v>105889.97</v>
      </c>
      <c r="G541" s="131">
        <f t="shared" si="35"/>
        <v>6.0176000710038167E-2</v>
      </c>
    </row>
    <row r="542" spans="1:7" s="9" customFormat="1" x14ac:dyDescent="0.2">
      <c r="A542" s="32"/>
      <c r="B542" s="6">
        <v>5500</v>
      </c>
      <c r="C542" s="61" t="s">
        <v>18</v>
      </c>
      <c r="D542" s="88">
        <v>18400</v>
      </c>
      <c r="E542" s="115">
        <v>240.61</v>
      </c>
      <c r="F542" s="119">
        <f t="shared" si="34"/>
        <v>18159.39</v>
      </c>
      <c r="G542" s="123">
        <f t="shared" si="35"/>
        <v>1.307663043478261E-2</v>
      </c>
    </row>
    <row r="543" spans="1:7" s="9" customFormat="1" x14ac:dyDescent="0.2">
      <c r="A543" s="32"/>
      <c r="B543" s="6">
        <v>5504</v>
      </c>
      <c r="C543" s="61" t="s">
        <v>20</v>
      </c>
      <c r="D543" s="88">
        <v>2300</v>
      </c>
      <c r="E543" s="115">
        <v>85.2</v>
      </c>
      <c r="F543" s="119">
        <f t="shared" si="34"/>
        <v>2214.8000000000002</v>
      </c>
      <c r="G543" s="123">
        <f t="shared" si="35"/>
        <v>3.7043478260869567E-2</v>
      </c>
    </row>
    <row r="544" spans="1:7" s="9" customFormat="1" x14ac:dyDescent="0.2">
      <c r="A544" s="32"/>
      <c r="B544" s="6">
        <v>5511</v>
      </c>
      <c r="C544" s="61" t="s">
        <v>163</v>
      </c>
      <c r="D544" s="88">
        <v>24500</v>
      </c>
      <c r="E544" s="115">
        <v>2669.94</v>
      </c>
      <c r="F544" s="119">
        <f t="shared" si="34"/>
        <v>21830.06</v>
      </c>
      <c r="G544" s="123">
        <f t="shared" si="35"/>
        <v>0.10897714285714286</v>
      </c>
    </row>
    <row r="545" spans="1:7" s="9" customFormat="1" x14ac:dyDescent="0.2">
      <c r="A545" s="32"/>
      <c r="B545" s="6">
        <v>5513</v>
      </c>
      <c r="C545" s="61" t="s">
        <v>21</v>
      </c>
      <c r="D545" s="88">
        <v>2300</v>
      </c>
      <c r="E545" s="115">
        <v>166.2</v>
      </c>
      <c r="F545" s="119">
        <f t="shared" si="34"/>
        <v>2133.8000000000002</v>
      </c>
      <c r="G545" s="123">
        <f t="shared" si="35"/>
        <v>7.2260869565217392E-2</v>
      </c>
    </row>
    <row r="546" spans="1:7" s="9" customFormat="1" x14ac:dyDescent="0.2">
      <c r="A546" s="32"/>
      <c r="B546" s="6">
        <v>5514</v>
      </c>
      <c r="C546" s="61" t="s">
        <v>164</v>
      </c>
      <c r="D546" s="88">
        <v>9150</v>
      </c>
      <c r="E546" s="115">
        <v>1945.05</v>
      </c>
      <c r="F546" s="119">
        <f t="shared" si="34"/>
        <v>7204.95</v>
      </c>
      <c r="G546" s="123">
        <f t="shared" si="35"/>
        <v>0.21257377049180326</v>
      </c>
    </row>
    <row r="547" spans="1:7" s="9" customFormat="1" x14ac:dyDescent="0.2">
      <c r="A547" s="32"/>
      <c r="B547" s="6">
        <v>5515</v>
      </c>
      <c r="C547" s="61" t="s">
        <v>22</v>
      </c>
      <c r="D547" s="88">
        <v>1500</v>
      </c>
      <c r="E547" s="115">
        <v>9.77</v>
      </c>
      <c r="F547" s="119">
        <f t="shared" si="34"/>
        <v>1490.23</v>
      </c>
      <c r="G547" s="123">
        <f t="shared" si="35"/>
        <v>6.5133333333333328E-3</v>
      </c>
    </row>
    <row r="548" spans="1:7" s="9" customFormat="1" x14ac:dyDescent="0.2">
      <c r="A548" s="32"/>
      <c r="B548" s="6">
        <v>5522</v>
      </c>
      <c r="C548" s="61" t="s">
        <v>63</v>
      </c>
      <c r="D548" s="88">
        <v>440</v>
      </c>
      <c r="E548" s="115">
        <v>69.900000000000006</v>
      </c>
      <c r="F548" s="119">
        <f t="shared" si="34"/>
        <v>370.1</v>
      </c>
      <c r="G548" s="123">
        <f t="shared" si="35"/>
        <v>0.15886363636363637</v>
      </c>
    </row>
    <row r="549" spans="1:7" s="9" customFormat="1" x14ac:dyDescent="0.2">
      <c r="A549" s="32"/>
      <c r="B549" s="6">
        <v>5523</v>
      </c>
      <c r="C549" s="61" t="s">
        <v>25</v>
      </c>
      <c r="D549" s="88">
        <v>38710</v>
      </c>
      <c r="E549" s="115">
        <v>1573.76</v>
      </c>
      <c r="F549" s="119">
        <f t="shared" si="34"/>
        <v>37136.239999999998</v>
      </c>
      <c r="G549" s="123">
        <f t="shared" si="35"/>
        <v>4.0655127873934382E-2</v>
      </c>
    </row>
    <row r="550" spans="1:7" s="9" customFormat="1" x14ac:dyDescent="0.2">
      <c r="A550" s="32"/>
      <c r="B550" s="6">
        <v>5523</v>
      </c>
      <c r="C550" s="61" t="s">
        <v>492</v>
      </c>
      <c r="D550" s="88">
        <v>14270</v>
      </c>
      <c r="E550" s="115">
        <v>0</v>
      </c>
      <c r="F550" s="119">
        <f t="shared" si="34"/>
        <v>14270</v>
      </c>
      <c r="G550" s="123">
        <f t="shared" si="35"/>
        <v>0</v>
      </c>
    </row>
    <row r="551" spans="1:7" s="9" customFormat="1" x14ac:dyDescent="0.2">
      <c r="A551" s="32"/>
      <c r="B551" s="6">
        <v>5525</v>
      </c>
      <c r="C551" s="61" t="s">
        <v>37</v>
      </c>
      <c r="D551" s="88">
        <v>800</v>
      </c>
      <c r="E551" s="115">
        <v>19.600000000000001</v>
      </c>
      <c r="F551" s="119">
        <f t="shared" si="34"/>
        <v>780.4</v>
      </c>
      <c r="G551" s="123">
        <f t="shared" si="35"/>
        <v>2.4500000000000001E-2</v>
      </c>
    </row>
    <row r="552" spans="1:7" x14ac:dyDescent="0.2">
      <c r="A552" s="34"/>
      <c r="B552" s="6">
        <v>5540</v>
      </c>
      <c r="C552" s="61" t="s">
        <v>175</v>
      </c>
      <c r="D552" s="88">
        <v>300</v>
      </c>
      <c r="E552" s="115">
        <v>0</v>
      </c>
      <c r="F552" s="119">
        <f t="shared" si="34"/>
        <v>300</v>
      </c>
      <c r="G552" s="123">
        <f t="shared" si="35"/>
        <v>0</v>
      </c>
    </row>
    <row r="553" spans="1:7" x14ac:dyDescent="0.2">
      <c r="A553" s="32" t="s">
        <v>52</v>
      </c>
      <c r="B553" s="10" t="s">
        <v>568</v>
      </c>
      <c r="C553" s="61"/>
      <c r="D553" s="96">
        <f>SUM(D554+D568+D573+D588+D600+D616+D630+D646+D654+D662+D675)</f>
        <v>538851</v>
      </c>
      <c r="E553" s="132">
        <f>SUM(E554+E568+E573+E588+E600+E616+E630+E646+E654+E662+E675)</f>
        <v>38515.979999999989</v>
      </c>
      <c r="F553" s="130">
        <f t="shared" si="34"/>
        <v>500335.02</v>
      </c>
      <c r="G553" s="131">
        <f t="shared" ref="G553:G567" si="36">E553/D553</f>
        <v>7.1477978142380716E-2</v>
      </c>
    </row>
    <row r="554" spans="1:7" s="9" customFormat="1" x14ac:dyDescent="0.2">
      <c r="A554" s="32" t="s">
        <v>376</v>
      </c>
      <c r="B554" s="10" t="s">
        <v>187</v>
      </c>
      <c r="C554" s="74"/>
      <c r="D554" s="97">
        <f>SUM(D555+D559)</f>
        <v>190482</v>
      </c>
      <c r="E554" s="138">
        <f>SUM(E555+E559)</f>
        <v>15594.189999999999</v>
      </c>
      <c r="F554" s="130">
        <f t="shared" si="34"/>
        <v>174887.81</v>
      </c>
      <c r="G554" s="131">
        <f t="shared" si="36"/>
        <v>8.1867000556483022E-2</v>
      </c>
    </row>
    <row r="555" spans="1:7" s="9" customFormat="1" x14ac:dyDescent="0.2">
      <c r="A555" s="32"/>
      <c r="B555" s="10">
        <v>50</v>
      </c>
      <c r="C555" s="60" t="s">
        <v>16</v>
      </c>
      <c r="D555" s="97">
        <f>SUM(D556+D558)</f>
        <v>131563</v>
      </c>
      <c r="E555" s="138">
        <f>SUM(E556+E558)</f>
        <v>10677.89</v>
      </c>
      <c r="F555" s="130">
        <f t="shared" si="34"/>
        <v>120885.11</v>
      </c>
      <c r="G555" s="131">
        <f t="shared" si="36"/>
        <v>8.11618008102582E-2</v>
      </c>
    </row>
    <row r="556" spans="1:7" s="9" customFormat="1" x14ac:dyDescent="0.2">
      <c r="A556" s="32"/>
      <c r="B556" s="6">
        <v>500</v>
      </c>
      <c r="C556" s="61" t="s">
        <v>161</v>
      </c>
      <c r="D556" s="99">
        <f>SUM(D557:D557)</f>
        <v>98328</v>
      </c>
      <c r="E556" s="137">
        <f>SUM(E557:E557)</f>
        <v>7981.83</v>
      </c>
      <c r="F556" s="119">
        <f t="shared" si="34"/>
        <v>90346.17</v>
      </c>
      <c r="G556" s="123">
        <f t="shared" si="36"/>
        <v>8.1175555284354411E-2</v>
      </c>
    </row>
    <row r="557" spans="1:7" s="9" customFormat="1" x14ac:dyDescent="0.2">
      <c r="A557" s="32"/>
      <c r="B557" s="6">
        <v>50020</v>
      </c>
      <c r="C557" s="61" t="s">
        <v>168</v>
      </c>
      <c r="D557" s="88">
        <v>98328</v>
      </c>
      <c r="E557" s="115">
        <v>7981.83</v>
      </c>
      <c r="F557" s="119">
        <f t="shared" si="34"/>
        <v>90346.17</v>
      </c>
      <c r="G557" s="123">
        <f t="shared" si="36"/>
        <v>8.1175555284354411E-2</v>
      </c>
    </row>
    <row r="558" spans="1:7" s="9" customFormat="1" x14ac:dyDescent="0.2">
      <c r="A558" s="32"/>
      <c r="B558" s="6">
        <v>506</v>
      </c>
      <c r="C558" s="61" t="s">
        <v>162</v>
      </c>
      <c r="D558" s="88">
        <v>33235</v>
      </c>
      <c r="E558" s="115">
        <v>2696.06</v>
      </c>
      <c r="F558" s="119">
        <f t="shared" si="34"/>
        <v>30538.94</v>
      </c>
      <c r="G558" s="123">
        <f t="shared" si="36"/>
        <v>8.1121107266435982E-2</v>
      </c>
    </row>
    <row r="559" spans="1:7" s="9" customFormat="1" x14ac:dyDescent="0.2">
      <c r="A559" s="32"/>
      <c r="B559" s="10">
        <v>55</v>
      </c>
      <c r="C559" s="60" t="s">
        <v>17</v>
      </c>
      <c r="D559" s="97">
        <f>SUM(D560:D567)</f>
        <v>58919</v>
      </c>
      <c r="E559" s="138">
        <f>SUM(E560:E567)</f>
        <v>4916.3</v>
      </c>
      <c r="F559" s="130">
        <f t="shared" si="34"/>
        <v>54002.7</v>
      </c>
      <c r="G559" s="131">
        <f t="shared" si="36"/>
        <v>8.3441674162833726E-2</v>
      </c>
    </row>
    <row r="560" spans="1:7" s="9" customFormat="1" x14ac:dyDescent="0.2">
      <c r="A560" s="32"/>
      <c r="B560" s="6">
        <v>5500</v>
      </c>
      <c r="C560" s="61" t="s">
        <v>18</v>
      </c>
      <c r="D560" s="88">
        <v>3723</v>
      </c>
      <c r="E560" s="115">
        <v>196.86</v>
      </c>
      <c r="F560" s="119">
        <f t="shared" si="34"/>
        <v>3526.14</v>
      </c>
      <c r="G560" s="123">
        <f t="shared" si="36"/>
        <v>5.2876712328767124E-2</v>
      </c>
    </row>
    <row r="561" spans="1:7" s="9" customFormat="1" x14ac:dyDescent="0.2">
      <c r="A561" s="32"/>
      <c r="B561" s="6">
        <v>5504</v>
      </c>
      <c r="C561" s="61" t="s">
        <v>20</v>
      </c>
      <c r="D561" s="88">
        <v>1000</v>
      </c>
      <c r="E561" s="115">
        <v>0</v>
      </c>
      <c r="F561" s="119">
        <f t="shared" si="34"/>
        <v>1000</v>
      </c>
      <c r="G561" s="123">
        <f t="shared" si="36"/>
        <v>0</v>
      </c>
    </row>
    <row r="562" spans="1:7" s="9" customFormat="1" x14ac:dyDescent="0.2">
      <c r="A562" s="32"/>
      <c r="B562" s="6">
        <v>5511</v>
      </c>
      <c r="C562" s="61" t="s">
        <v>163</v>
      </c>
      <c r="D562" s="88">
        <v>34847</v>
      </c>
      <c r="E562" s="115">
        <v>4575.2700000000004</v>
      </c>
      <c r="F562" s="119">
        <f t="shared" si="34"/>
        <v>30271.73</v>
      </c>
      <c r="G562" s="123">
        <f t="shared" si="36"/>
        <v>0.13129595087095017</v>
      </c>
    </row>
    <row r="563" spans="1:7" s="9" customFormat="1" x14ac:dyDescent="0.2">
      <c r="A563" s="32"/>
      <c r="B563" s="6">
        <v>5513</v>
      </c>
      <c r="C563" s="61" t="s">
        <v>21</v>
      </c>
      <c r="D563" s="88">
        <v>1000</v>
      </c>
      <c r="E563" s="115">
        <v>66.3</v>
      </c>
      <c r="F563" s="119">
        <f t="shared" si="34"/>
        <v>933.7</v>
      </c>
      <c r="G563" s="123">
        <f t="shared" si="36"/>
        <v>6.6299999999999998E-2</v>
      </c>
    </row>
    <row r="564" spans="1:7" s="9" customFormat="1" x14ac:dyDescent="0.2">
      <c r="A564" s="32"/>
      <c r="B564" s="6">
        <v>5514</v>
      </c>
      <c r="C564" s="61" t="s">
        <v>164</v>
      </c>
      <c r="D564" s="88">
        <v>1800</v>
      </c>
      <c r="E564" s="115">
        <v>77.87</v>
      </c>
      <c r="F564" s="119">
        <f t="shared" si="34"/>
        <v>1722.13</v>
      </c>
      <c r="G564" s="123">
        <f t="shared" si="36"/>
        <v>4.3261111111111111E-2</v>
      </c>
    </row>
    <row r="565" spans="1:7" s="9" customFormat="1" x14ac:dyDescent="0.2">
      <c r="A565" s="32"/>
      <c r="B565" s="6">
        <v>5515</v>
      </c>
      <c r="C565" s="61" t="s">
        <v>22</v>
      </c>
      <c r="D565" s="88">
        <v>3200</v>
      </c>
      <c r="E565" s="115">
        <v>0</v>
      </c>
      <c r="F565" s="119">
        <f t="shared" si="34"/>
        <v>3200</v>
      </c>
      <c r="G565" s="123">
        <f t="shared" si="36"/>
        <v>0</v>
      </c>
    </row>
    <row r="566" spans="1:7" s="9" customFormat="1" x14ac:dyDescent="0.2">
      <c r="A566" s="32"/>
      <c r="B566" s="6">
        <v>5522</v>
      </c>
      <c r="C566" s="61" t="s">
        <v>63</v>
      </c>
      <c r="D566" s="88">
        <v>49</v>
      </c>
      <c r="E566" s="115">
        <v>0</v>
      </c>
      <c r="F566" s="119">
        <f t="shared" si="34"/>
        <v>49</v>
      </c>
      <c r="G566" s="123">
        <f t="shared" si="36"/>
        <v>0</v>
      </c>
    </row>
    <row r="567" spans="1:7" s="9" customFormat="1" x14ac:dyDescent="0.2">
      <c r="A567" s="32"/>
      <c r="B567" s="6">
        <v>5525</v>
      </c>
      <c r="C567" s="61" t="s">
        <v>37</v>
      </c>
      <c r="D567" s="88">
        <v>13300</v>
      </c>
      <c r="E567" s="115">
        <v>0</v>
      </c>
      <c r="F567" s="119">
        <f t="shared" si="34"/>
        <v>13300</v>
      </c>
      <c r="G567" s="123">
        <f t="shared" si="36"/>
        <v>0</v>
      </c>
    </row>
    <row r="568" spans="1:7" s="9" customFormat="1" x14ac:dyDescent="0.2">
      <c r="A568" s="32" t="s">
        <v>563</v>
      </c>
      <c r="B568" s="10" t="s">
        <v>534</v>
      </c>
      <c r="C568" s="74"/>
      <c r="D568" s="96">
        <f>SUM(D569)</f>
        <v>0</v>
      </c>
      <c r="E568" s="132">
        <f>SUM(E569)</f>
        <v>369</v>
      </c>
      <c r="F568" s="130">
        <f t="shared" si="34"/>
        <v>-369</v>
      </c>
      <c r="G568" s="123"/>
    </row>
    <row r="569" spans="1:7" s="9" customFormat="1" x14ac:dyDescent="0.2">
      <c r="A569" s="32"/>
      <c r="B569" s="10">
        <v>55</v>
      </c>
      <c r="C569" s="60" t="s">
        <v>17</v>
      </c>
      <c r="D569" s="96">
        <f>SUM(D570)</f>
        <v>0</v>
      </c>
      <c r="E569" s="132">
        <f>SUM(E570)</f>
        <v>369</v>
      </c>
      <c r="F569" s="130">
        <f t="shared" si="34"/>
        <v>-369</v>
      </c>
      <c r="G569" s="123"/>
    </row>
    <row r="570" spans="1:7" s="9" customFormat="1" x14ac:dyDescent="0.2">
      <c r="A570" s="32"/>
      <c r="B570" s="6">
        <v>5525</v>
      </c>
      <c r="C570" s="61" t="s">
        <v>37</v>
      </c>
      <c r="D570" s="88">
        <f>SUM(D571:D572)</f>
        <v>0</v>
      </c>
      <c r="E570" s="143">
        <f>SUM(E571:E572)</f>
        <v>369</v>
      </c>
      <c r="F570" s="119">
        <f t="shared" si="34"/>
        <v>-369</v>
      </c>
      <c r="G570" s="123"/>
    </row>
    <row r="571" spans="1:7" s="9" customFormat="1" ht="38.25" x14ac:dyDescent="0.2">
      <c r="A571" s="32"/>
      <c r="B571" s="24" t="s">
        <v>565</v>
      </c>
      <c r="C571" s="56" t="s">
        <v>564</v>
      </c>
      <c r="D571" s="88">
        <v>0</v>
      </c>
      <c r="E571" s="115">
        <v>119</v>
      </c>
      <c r="F571" s="119">
        <f t="shared" si="34"/>
        <v>-119</v>
      </c>
      <c r="G571" s="123"/>
    </row>
    <row r="572" spans="1:7" s="9" customFormat="1" ht="38.25" x14ac:dyDescent="0.2">
      <c r="A572" s="32"/>
      <c r="B572" s="24" t="s">
        <v>566</v>
      </c>
      <c r="C572" s="56" t="s">
        <v>567</v>
      </c>
      <c r="D572" s="88">
        <v>0</v>
      </c>
      <c r="E572" s="115">
        <v>250</v>
      </c>
      <c r="F572" s="119">
        <f t="shared" si="34"/>
        <v>-250</v>
      </c>
      <c r="G572" s="123"/>
    </row>
    <row r="573" spans="1:7" x14ac:dyDescent="0.2">
      <c r="A573" s="32" t="s">
        <v>377</v>
      </c>
      <c r="B573" s="10" t="s">
        <v>3</v>
      </c>
      <c r="C573" s="74"/>
      <c r="D573" s="97">
        <f>SUM(D574+D579)</f>
        <v>48424</v>
      </c>
      <c r="E573" s="138">
        <f>SUM(E574+E579)</f>
        <v>3608.68</v>
      </c>
      <c r="F573" s="130">
        <f t="shared" ref="F573:F636" si="37">D573-E573</f>
        <v>44815.32</v>
      </c>
      <c r="G573" s="131">
        <f t="shared" ref="G573:G583" si="38">E573/D573</f>
        <v>7.4522550801255569E-2</v>
      </c>
    </row>
    <row r="574" spans="1:7" s="9" customFormat="1" x14ac:dyDescent="0.2">
      <c r="A574" s="32"/>
      <c r="B574" s="10">
        <v>50</v>
      </c>
      <c r="C574" s="60" t="s">
        <v>16</v>
      </c>
      <c r="D574" s="97">
        <f>SUM(D575+D578)</f>
        <v>36954</v>
      </c>
      <c r="E574" s="138">
        <f>SUM(E575+E578)</f>
        <v>2845.12</v>
      </c>
      <c r="F574" s="130">
        <f t="shared" si="37"/>
        <v>34108.879999999997</v>
      </c>
      <c r="G574" s="131">
        <f t="shared" si="38"/>
        <v>7.6990853493532491E-2</v>
      </c>
    </row>
    <row r="575" spans="1:7" s="9" customFormat="1" x14ac:dyDescent="0.2">
      <c r="A575" s="32"/>
      <c r="B575" s="6">
        <v>500</v>
      </c>
      <c r="C575" s="61" t="s">
        <v>161</v>
      </c>
      <c r="D575" s="99">
        <f>SUM(D576:D577)</f>
        <v>27619</v>
      </c>
      <c r="E575" s="137">
        <f>SUM(E576:E577)</f>
        <v>2126.4</v>
      </c>
      <c r="F575" s="119">
        <f t="shared" si="37"/>
        <v>25492.6</v>
      </c>
      <c r="G575" s="123">
        <f t="shared" si="38"/>
        <v>7.6990477569788912E-2</v>
      </c>
    </row>
    <row r="576" spans="1:7" s="9" customFormat="1" x14ac:dyDescent="0.2">
      <c r="A576" s="32"/>
      <c r="B576" s="6">
        <v>50020</v>
      </c>
      <c r="C576" s="61" t="s">
        <v>168</v>
      </c>
      <c r="D576" s="88">
        <v>24816</v>
      </c>
      <c r="E576" s="115">
        <v>2126.4</v>
      </c>
      <c r="F576" s="119">
        <f t="shared" si="37"/>
        <v>22689.599999999999</v>
      </c>
      <c r="G576" s="123">
        <f t="shared" si="38"/>
        <v>8.5686653771760157E-2</v>
      </c>
    </row>
    <row r="577" spans="1:7" s="9" customFormat="1" ht="25.5" x14ac:dyDescent="0.2">
      <c r="A577" s="32"/>
      <c r="B577" s="6">
        <v>5005</v>
      </c>
      <c r="C577" s="61" t="s">
        <v>185</v>
      </c>
      <c r="D577" s="88">
        <v>2803</v>
      </c>
      <c r="E577" s="115">
        <v>0</v>
      </c>
      <c r="F577" s="119">
        <f t="shared" si="37"/>
        <v>2803</v>
      </c>
      <c r="G577" s="123">
        <f t="shared" si="38"/>
        <v>0</v>
      </c>
    </row>
    <row r="578" spans="1:7" s="9" customFormat="1" x14ac:dyDescent="0.2">
      <c r="A578" s="32"/>
      <c r="B578" s="6">
        <v>506</v>
      </c>
      <c r="C578" s="61" t="s">
        <v>162</v>
      </c>
      <c r="D578" s="88">
        <v>9335</v>
      </c>
      <c r="E578" s="115">
        <v>718.72</v>
      </c>
      <c r="F578" s="119">
        <f t="shared" si="37"/>
        <v>8616.2800000000007</v>
      </c>
      <c r="G578" s="123">
        <f t="shared" si="38"/>
        <v>7.6991965720407077E-2</v>
      </c>
    </row>
    <row r="579" spans="1:7" s="9" customFormat="1" x14ac:dyDescent="0.2">
      <c r="A579" s="32"/>
      <c r="B579" s="10">
        <v>55</v>
      </c>
      <c r="C579" s="60" t="s">
        <v>17</v>
      </c>
      <c r="D579" s="97">
        <f>SUM(D580:D587)</f>
        <v>11470</v>
      </c>
      <c r="E579" s="138">
        <f>SUM(E580:E587)</f>
        <v>763.56</v>
      </c>
      <c r="F579" s="130">
        <f t="shared" si="37"/>
        <v>10706.44</v>
      </c>
      <c r="G579" s="131">
        <f t="shared" si="38"/>
        <v>6.6570183086312115E-2</v>
      </c>
    </row>
    <row r="580" spans="1:7" s="9" customFormat="1" x14ac:dyDescent="0.2">
      <c r="A580" s="32"/>
      <c r="B580" s="6">
        <v>5500</v>
      </c>
      <c r="C580" s="61" t="s">
        <v>18</v>
      </c>
      <c r="D580" s="88">
        <v>340</v>
      </c>
      <c r="E580" s="115">
        <v>34.799999999999997</v>
      </c>
      <c r="F580" s="119">
        <f t="shared" si="37"/>
        <v>305.2</v>
      </c>
      <c r="G580" s="123">
        <f t="shared" si="38"/>
        <v>0.10235294117647058</v>
      </c>
    </row>
    <row r="581" spans="1:7" s="9" customFormat="1" x14ac:dyDescent="0.2">
      <c r="A581" s="32"/>
      <c r="B581" s="6">
        <v>5504</v>
      </c>
      <c r="C581" s="61" t="s">
        <v>20</v>
      </c>
      <c r="D581" s="88">
        <v>530</v>
      </c>
      <c r="E581" s="115">
        <v>0</v>
      </c>
      <c r="F581" s="119">
        <f t="shared" si="37"/>
        <v>530</v>
      </c>
      <c r="G581" s="123">
        <f t="shared" si="38"/>
        <v>0</v>
      </c>
    </row>
    <row r="582" spans="1:7" s="9" customFormat="1" x14ac:dyDescent="0.2">
      <c r="A582" s="32"/>
      <c r="B582" s="6">
        <v>5511</v>
      </c>
      <c r="C582" s="61" t="s">
        <v>163</v>
      </c>
      <c r="D582" s="88">
        <v>7640</v>
      </c>
      <c r="E582" s="115">
        <v>697.91</v>
      </c>
      <c r="F582" s="119">
        <f t="shared" si="37"/>
        <v>6942.09</v>
      </c>
      <c r="G582" s="123">
        <f t="shared" si="38"/>
        <v>9.1349476439790578E-2</v>
      </c>
    </row>
    <row r="583" spans="1:7" s="9" customFormat="1" x14ac:dyDescent="0.2">
      <c r="A583" s="32"/>
      <c r="B583" s="6">
        <v>5513</v>
      </c>
      <c r="C583" s="61" t="s">
        <v>21</v>
      </c>
      <c r="D583" s="88">
        <v>200</v>
      </c>
      <c r="E583" s="115">
        <v>0</v>
      </c>
      <c r="F583" s="119">
        <f t="shared" si="37"/>
        <v>200</v>
      </c>
      <c r="G583" s="123">
        <f t="shared" si="38"/>
        <v>0</v>
      </c>
    </row>
    <row r="584" spans="1:7" s="9" customFormat="1" x14ac:dyDescent="0.2">
      <c r="A584" s="32"/>
      <c r="B584" s="6">
        <v>5514</v>
      </c>
      <c r="C584" s="61" t="s">
        <v>164</v>
      </c>
      <c r="D584" s="88">
        <v>0</v>
      </c>
      <c r="E584" s="115">
        <v>30.85</v>
      </c>
      <c r="F584" s="119">
        <f t="shared" si="37"/>
        <v>-30.85</v>
      </c>
      <c r="G584" s="123"/>
    </row>
    <row r="585" spans="1:7" s="9" customFormat="1" x14ac:dyDescent="0.2">
      <c r="A585" s="32"/>
      <c r="B585" s="6">
        <v>5515</v>
      </c>
      <c r="C585" s="61" t="s">
        <v>22</v>
      </c>
      <c r="D585" s="88">
        <v>1000</v>
      </c>
      <c r="E585" s="115">
        <v>0</v>
      </c>
      <c r="F585" s="119">
        <f t="shared" si="37"/>
        <v>1000</v>
      </c>
      <c r="G585" s="123">
        <f t="shared" ref="G585:G626" si="39">E585/D585</f>
        <v>0</v>
      </c>
    </row>
    <row r="586" spans="1:7" s="9" customFormat="1" x14ac:dyDescent="0.2">
      <c r="A586" s="32"/>
      <c r="B586" s="6">
        <v>5525</v>
      </c>
      <c r="C586" s="61" t="s">
        <v>37</v>
      </c>
      <c r="D586" s="88">
        <v>1700</v>
      </c>
      <c r="E586" s="115">
        <v>0</v>
      </c>
      <c r="F586" s="119">
        <f t="shared" si="37"/>
        <v>1700</v>
      </c>
      <c r="G586" s="123">
        <f t="shared" si="39"/>
        <v>0</v>
      </c>
    </row>
    <row r="587" spans="1:7" s="9" customFormat="1" x14ac:dyDescent="0.2">
      <c r="A587" s="32"/>
      <c r="B587" s="6">
        <v>5532</v>
      </c>
      <c r="C587" s="61" t="s">
        <v>61</v>
      </c>
      <c r="D587" s="88">
        <v>60</v>
      </c>
      <c r="E587" s="115">
        <v>0</v>
      </c>
      <c r="F587" s="119">
        <f t="shared" si="37"/>
        <v>60</v>
      </c>
      <c r="G587" s="123">
        <f t="shared" si="39"/>
        <v>0</v>
      </c>
    </row>
    <row r="588" spans="1:7" x14ac:dyDescent="0.2">
      <c r="A588" s="32" t="s">
        <v>378</v>
      </c>
      <c r="B588" s="10" t="s">
        <v>4</v>
      </c>
      <c r="C588" s="74"/>
      <c r="D588" s="97">
        <f>SUM(D589+D593)</f>
        <v>52897</v>
      </c>
      <c r="E588" s="138">
        <f>SUM(E589+E593)</f>
        <v>6333.97</v>
      </c>
      <c r="F588" s="130">
        <f t="shared" si="37"/>
        <v>46563.03</v>
      </c>
      <c r="G588" s="131">
        <f t="shared" si="39"/>
        <v>0.11974157324611982</v>
      </c>
    </row>
    <row r="589" spans="1:7" s="9" customFormat="1" x14ac:dyDescent="0.2">
      <c r="A589" s="32"/>
      <c r="B589" s="10">
        <v>50</v>
      </c>
      <c r="C589" s="60" t="s">
        <v>16</v>
      </c>
      <c r="D589" s="97">
        <f>SUM(D590+D592)</f>
        <v>29848</v>
      </c>
      <c r="E589" s="138">
        <f>SUM(E590+E592)</f>
        <v>2477.9700000000003</v>
      </c>
      <c r="F589" s="130">
        <f t="shared" si="37"/>
        <v>27370.03</v>
      </c>
      <c r="G589" s="131">
        <f t="shared" si="39"/>
        <v>8.3019632806218185E-2</v>
      </c>
    </row>
    <row r="590" spans="1:7" s="9" customFormat="1" x14ac:dyDescent="0.2">
      <c r="A590" s="32"/>
      <c r="B590" s="6">
        <v>500</v>
      </c>
      <c r="C590" s="61" t="s">
        <v>161</v>
      </c>
      <c r="D590" s="99">
        <f>SUM(D591)</f>
        <v>22308</v>
      </c>
      <c r="E590" s="137">
        <f>SUM(E591)</f>
        <v>1852</v>
      </c>
      <c r="F590" s="119">
        <f t="shared" si="37"/>
        <v>20456</v>
      </c>
      <c r="G590" s="123">
        <f t="shared" si="39"/>
        <v>8.30195445580061E-2</v>
      </c>
    </row>
    <row r="591" spans="1:7" s="9" customFormat="1" x14ac:dyDescent="0.2">
      <c r="A591" s="32"/>
      <c r="B591" s="6">
        <v>50020</v>
      </c>
      <c r="C591" s="61" t="s">
        <v>168</v>
      </c>
      <c r="D591" s="88">
        <v>22308</v>
      </c>
      <c r="E591" s="115">
        <v>1852</v>
      </c>
      <c r="F591" s="119">
        <f t="shared" si="37"/>
        <v>20456</v>
      </c>
      <c r="G591" s="123">
        <f t="shared" si="39"/>
        <v>8.30195445580061E-2</v>
      </c>
    </row>
    <row r="592" spans="1:7" s="9" customFormat="1" x14ac:dyDescent="0.2">
      <c r="A592" s="32"/>
      <c r="B592" s="6">
        <v>506</v>
      </c>
      <c r="C592" s="61" t="s">
        <v>162</v>
      </c>
      <c r="D592" s="88">
        <v>7540</v>
      </c>
      <c r="E592" s="115">
        <v>625.97</v>
      </c>
      <c r="F592" s="119">
        <f t="shared" si="37"/>
        <v>6914.03</v>
      </c>
      <c r="G592" s="123">
        <f t="shared" si="39"/>
        <v>8.301989389920425E-2</v>
      </c>
    </row>
    <row r="593" spans="1:7" s="9" customFormat="1" x14ac:dyDescent="0.2">
      <c r="A593" s="32"/>
      <c r="B593" s="10">
        <v>55</v>
      </c>
      <c r="C593" s="60" t="s">
        <v>17</v>
      </c>
      <c r="D593" s="97">
        <f>SUM(D594:D599)</f>
        <v>23049</v>
      </c>
      <c r="E593" s="138">
        <f>SUM(E594:E599)</f>
        <v>3856</v>
      </c>
      <c r="F593" s="130">
        <f t="shared" si="37"/>
        <v>19193</v>
      </c>
      <c r="G593" s="131">
        <f t="shared" si="39"/>
        <v>0.16729576120439066</v>
      </c>
    </row>
    <row r="594" spans="1:7" s="9" customFormat="1" x14ac:dyDescent="0.2">
      <c r="A594" s="32"/>
      <c r="B594" s="6">
        <v>5500</v>
      </c>
      <c r="C594" s="61" t="s">
        <v>18</v>
      </c>
      <c r="D594" s="88">
        <v>1229</v>
      </c>
      <c r="E594" s="115">
        <v>54.21</v>
      </c>
      <c r="F594" s="119">
        <f t="shared" si="37"/>
        <v>1174.79</v>
      </c>
      <c r="G594" s="123">
        <f t="shared" si="39"/>
        <v>4.4109031733116352E-2</v>
      </c>
    </row>
    <row r="595" spans="1:7" s="9" customFormat="1" x14ac:dyDescent="0.2">
      <c r="A595" s="32"/>
      <c r="B595" s="6">
        <v>5504</v>
      </c>
      <c r="C595" s="61" t="s">
        <v>20</v>
      </c>
      <c r="D595" s="88">
        <v>250</v>
      </c>
      <c r="E595" s="115">
        <v>0</v>
      </c>
      <c r="F595" s="119">
        <f t="shared" si="37"/>
        <v>250</v>
      </c>
      <c r="G595" s="123">
        <f t="shared" si="39"/>
        <v>0</v>
      </c>
    </row>
    <row r="596" spans="1:7" s="9" customFormat="1" x14ac:dyDescent="0.2">
      <c r="A596" s="32"/>
      <c r="B596" s="6">
        <v>5511</v>
      </c>
      <c r="C596" s="61" t="s">
        <v>163</v>
      </c>
      <c r="D596" s="88">
        <v>16820</v>
      </c>
      <c r="E596" s="115">
        <v>3770.94</v>
      </c>
      <c r="F596" s="119">
        <f t="shared" si="37"/>
        <v>13049.06</v>
      </c>
      <c r="G596" s="123">
        <f t="shared" si="39"/>
        <v>0.22419381688466111</v>
      </c>
    </row>
    <row r="597" spans="1:7" s="9" customFormat="1" x14ac:dyDescent="0.2">
      <c r="A597" s="32"/>
      <c r="B597" s="6">
        <v>5514</v>
      </c>
      <c r="C597" s="61" t="s">
        <v>164</v>
      </c>
      <c r="D597" s="88">
        <v>300</v>
      </c>
      <c r="E597" s="115">
        <v>30.85</v>
      </c>
      <c r="F597" s="119">
        <f t="shared" si="37"/>
        <v>269.14999999999998</v>
      </c>
      <c r="G597" s="123">
        <f t="shared" si="39"/>
        <v>0.10283333333333333</v>
      </c>
    </row>
    <row r="598" spans="1:7" s="9" customFormat="1" x14ac:dyDescent="0.2">
      <c r="A598" s="32"/>
      <c r="B598" s="6">
        <v>5515</v>
      </c>
      <c r="C598" s="61" t="s">
        <v>22</v>
      </c>
      <c r="D598" s="88">
        <v>3000</v>
      </c>
      <c r="E598" s="115">
        <v>0</v>
      </c>
      <c r="F598" s="119">
        <f t="shared" si="37"/>
        <v>3000</v>
      </c>
      <c r="G598" s="123">
        <f t="shared" si="39"/>
        <v>0</v>
      </c>
    </row>
    <row r="599" spans="1:7" s="9" customFormat="1" x14ac:dyDescent="0.2">
      <c r="A599" s="32"/>
      <c r="B599" s="6">
        <v>5525</v>
      </c>
      <c r="C599" s="61" t="s">
        <v>37</v>
      </c>
      <c r="D599" s="88">
        <v>1450</v>
      </c>
      <c r="E599" s="115"/>
      <c r="F599" s="119">
        <f t="shared" si="37"/>
        <v>1450</v>
      </c>
      <c r="G599" s="123">
        <f t="shared" si="39"/>
        <v>0</v>
      </c>
    </row>
    <row r="600" spans="1:7" x14ac:dyDescent="0.2">
      <c r="A600" s="32" t="s">
        <v>379</v>
      </c>
      <c r="B600" s="10" t="s">
        <v>5</v>
      </c>
      <c r="C600" s="74"/>
      <c r="D600" s="97">
        <f>SUM(D601+D605+D613)</f>
        <v>91527</v>
      </c>
      <c r="E600" s="138">
        <f>SUM(E601+E605+E613)</f>
        <v>3703.13</v>
      </c>
      <c r="F600" s="130">
        <f t="shared" si="37"/>
        <v>87823.87</v>
      </c>
      <c r="G600" s="131">
        <f t="shared" si="39"/>
        <v>4.0459427272826601E-2</v>
      </c>
    </row>
    <row r="601" spans="1:7" s="9" customFormat="1" x14ac:dyDescent="0.2">
      <c r="A601" s="32"/>
      <c r="B601" s="10">
        <v>50</v>
      </c>
      <c r="C601" s="60" t="s">
        <v>16</v>
      </c>
      <c r="D601" s="97">
        <f>SUM(D602+D604)</f>
        <v>38360</v>
      </c>
      <c r="E601" s="138">
        <f>SUM(E602+E604)</f>
        <v>2974.94</v>
      </c>
      <c r="F601" s="130">
        <f t="shared" si="37"/>
        <v>35385.06</v>
      </c>
      <c r="G601" s="131">
        <f t="shared" si="39"/>
        <v>7.7553180396246091E-2</v>
      </c>
    </row>
    <row r="602" spans="1:7" s="9" customFormat="1" x14ac:dyDescent="0.2">
      <c r="A602" s="32"/>
      <c r="B602" s="6">
        <v>500</v>
      </c>
      <c r="C602" s="61" t="s">
        <v>161</v>
      </c>
      <c r="D602" s="99">
        <f>SUM(D603)</f>
        <v>28670</v>
      </c>
      <c r="E602" s="137">
        <f>SUM(E603)</f>
        <v>2226.52</v>
      </c>
      <c r="F602" s="119">
        <f t="shared" si="37"/>
        <v>26443.48</v>
      </c>
      <c r="G602" s="123">
        <f t="shared" si="39"/>
        <v>7.7660272061388216E-2</v>
      </c>
    </row>
    <row r="603" spans="1:7" s="9" customFormat="1" x14ac:dyDescent="0.2">
      <c r="A603" s="32"/>
      <c r="B603" s="6">
        <v>50020</v>
      </c>
      <c r="C603" s="61" t="s">
        <v>168</v>
      </c>
      <c r="D603" s="88">
        <v>28670</v>
      </c>
      <c r="E603" s="115">
        <v>2226.52</v>
      </c>
      <c r="F603" s="119">
        <f t="shared" si="37"/>
        <v>26443.48</v>
      </c>
      <c r="G603" s="123">
        <f t="shared" si="39"/>
        <v>7.7660272061388216E-2</v>
      </c>
    </row>
    <row r="604" spans="1:7" s="9" customFormat="1" x14ac:dyDescent="0.2">
      <c r="A604" s="32"/>
      <c r="B604" s="6">
        <v>506</v>
      </c>
      <c r="C604" s="61" t="s">
        <v>162</v>
      </c>
      <c r="D604" s="88">
        <v>9690</v>
      </c>
      <c r="E604" s="115">
        <v>748.42</v>
      </c>
      <c r="F604" s="119">
        <f t="shared" si="37"/>
        <v>8941.58</v>
      </c>
      <c r="G604" s="123">
        <f t="shared" si="39"/>
        <v>7.7236326109391115E-2</v>
      </c>
    </row>
    <row r="605" spans="1:7" s="9" customFormat="1" x14ac:dyDescent="0.2">
      <c r="A605" s="32"/>
      <c r="B605" s="10">
        <v>55</v>
      </c>
      <c r="C605" s="60" t="s">
        <v>17</v>
      </c>
      <c r="D605" s="97">
        <f>SUM(D606:D612)</f>
        <v>13167</v>
      </c>
      <c r="E605" s="138">
        <f>SUM(E606:E612)</f>
        <v>728.19</v>
      </c>
      <c r="F605" s="130">
        <f t="shared" si="37"/>
        <v>12438.81</v>
      </c>
      <c r="G605" s="131">
        <f t="shared" si="39"/>
        <v>5.5304169514695835E-2</v>
      </c>
    </row>
    <row r="606" spans="1:7" s="9" customFormat="1" x14ac:dyDescent="0.2">
      <c r="A606" s="32"/>
      <c r="B606" s="6">
        <v>5500</v>
      </c>
      <c r="C606" s="61" t="s">
        <v>18</v>
      </c>
      <c r="D606" s="88">
        <v>980</v>
      </c>
      <c r="E606" s="115">
        <v>58.63</v>
      </c>
      <c r="F606" s="119">
        <f t="shared" si="37"/>
        <v>921.37</v>
      </c>
      <c r="G606" s="123">
        <f t="shared" si="39"/>
        <v>5.9826530612244903E-2</v>
      </c>
    </row>
    <row r="607" spans="1:7" s="9" customFormat="1" x14ac:dyDescent="0.2">
      <c r="A607" s="32"/>
      <c r="B607" s="6">
        <v>5504</v>
      </c>
      <c r="C607" s="61" t="s">
        <v>20</v>
      </c>
      <c r="D607" s="88">
        <v>500</v>
      </c>
      <c r="E607" s="115">
        <v>0</v>
      </c>
      <c r="F607" s="119">
        <f t="shared" si="37"/>
        <v>500</v>
      </c>
      <c r="G607" s="123">
        <f t="shared" si="39"/>
        <v>0</v>
      </c>
    </row>
    <row r="608" spans="1:7" s="9" customFormat="1" x14ac:dyDescent="0.2">
      <c r="A608" s="32"/>
      <c r="B608" s="6">
        <v>5511</v>
      </c>
      <c r="C608" s="61" t="s">
        <v>163</v>
      </c>
      <c r="D608" s="88">
        <v>7675</v>
      </c>
      <c r="E608" s="115">
        <v>519.15</v>
      </c>
      <c r="F608" s="119">
        <f t="shared" si="37"/>
        <v>7155.85</v>
      </c>
      <c r="G608" s="123">
        <f t="shared" si="39"/>
        <v>6.7641693811074918E-2</v>
      </c>
    </row>
    <row r="609" spans="1:7" s="9" customFormat="1" x14ac:dyDescent="0.2">
      <c r="A609" s="32"/>
      <c r="B609" s="6">
        <v>5513</v>
      </c>
      <c r="C609" s="61" t="s">
        <v>21</v>
      </c>
      <c r="D609" s="88">
        <v>720</v>
      </c>
      <c r="E609" s="115">
        <v>101.7</v>
      </c>
      <c r="F609" s="119">
        <f t="shared" si="37"/>
        <v>618.29999999999995</v>
      </c>
      <c r="G609" s="123">
        <f t="shared" si="39"/>
        <v>0.14125000000000001</v>
      </c>
    </row>
    <row r="610" spans="1:7" s="9" customFormat="1" x14ac:dyDescent="0.2">
      <c r="A610" s="32"/>
      <c r="B610" s="6">
        <v>5514</v>
      </c>
      <c r="C610" s="61" t="s">
        <v>164</v>
      </c>
      <c r="D610" s="88">
        <v>360</v>
      </c>
      <c r="E610" s="115">
        <v>30.85</v>
      </c>
      <c r="F610" s="119">
        <f t="shared" si="37"/>
        <v>329.15</v>
      </c>
      <c r="G610" s="123">
        <f t="shared" si="39"/>
        <v>8.5694444444444448E-2</v>
      </c>
    </row>
    <row r="611" spans="1:7" s="9" customFormat="1" x14ac:dyDescent="0.2">
      <c r="A611" s="32"/>
      <c r="B611" s="6">
        <v>5515</v>
      </c>
      <c r="C611" s="61" t="s">
        <v>22</v>
      </c>
      <c r="D611" s="88">
        <v>1200</v>
      </c>
      <c r="E611" s="115">
        <v>0</v>
      </c>
      <c r="F611" s="119">
        <f t="shared" si="37"/>
        <v>1200</v>
      </c>
      <c r="G611" s="123">
        <f t="shared" si="39"/>
        <v>0</v>
      </c>
    </row>
    <row r="612" spans="1:7" s="9" customFormat="1" x14ac:dyDescent="0.2">
      <c r="A612" s="32"/>
      <c r="B612" s="6">
        <v>5525</v>
      </c>
      <c r="C612" s="61" t="s">
        <v>37</v>
      </c>
      <c r="D612" s="88">
        <v>1732</v>
      </c>
      <c r="E612" s="115">
        <v>17.86</v>
      </c>
      <c r="F612" s="119">
        <f t="shared" si="37"/>
        <v>1714.14</v>
      </c>
      <c r="G612" s="123">
        <f t="shared" si="39"/>
        <v>1.0311778290993071E-2</v>
      </c>
    </row>
    <row r="613" spans="1:7" s="9" customFormat="1" x14ac:dyDescent="0.2">
      <c r="A613" s="32"/>
      <c r="B613" s="10">
        <v>15</v>
      </c>
      <c r="C613" s="60" t="s">
        <v>186</v>
      </c>
      <c r="D613" s="97">
        <f>SUM(D614)</f>
        <v>40000</v>
      </c>
      <c r="E613" s="138">
        <f>SUM(E614)</f>
        <v>0</v>
      </c>
      <c r="F613" s="119">
        <f t="shared" si="37"/>
        <v>40000</v>
      </c>
      <c r="G613" s="123">
        <f t="shared" si="39"/>
        <v>0</v>
      </c>
    </row>
    <row r="614" spans="1:7" s="9" customFormat="1" x14ac:dyDescent="0.2">
      <c r="A614" s="32"/>
      <c r="B614" s="6">
        <v>1551</v>
      </c>
      <c r="C614" s="61" t="s">
        <v>176</v>
      </c>
      <c r="D614" s="99">
        <f>SUM(D615)</f>
        <v>40000</v>
      </c>
      <c r="E614" s="137">
        <f>SUM(E615)</f>
        <v>0</v>
      </c>
      <c r="F614" s="119">
        <f t="shared" si="37"/>
        <v>40000</v>
      </c>
      <c r="G614" s="123">
        <f t="shared" si="39"/>
        <v>0</v>
      </c>
    </row>
    <row r="615" spans="1:7" s="9" customFormat="1" ht="25.5" x14ac:dyDescent="0.2">
      <c r="A615" s="32"/>
      <c r="B615" s="6"/>
      <c r="C615" s="61" t="s">
        <v>456</v>
      </c>
      <c r="D615" s="88">
        <v>40000</v>
      </c>
      <c r="E615" s="115">
        <v>0</v>
      </c>
      <c r="F615" s="119">
        <f t="shared" si="37"/>
        <v>40000</v>
      </c>
      <c r="G615" s="123">
        <f t="shared" si="39"/>
        <v>0</v>
      </c>
    </row>
    <row r="616" spans="1:7" s="64" customFormat="1" x14ac:dyDescent="0.2">
      <c r="A616" s="32" t="s">
        <v>380</v>
      </c>
      <c r="B616" s="10" t="s">
        <v>324</v>
      </c>
      <c r="C616" s="74"/>
      <c r="D616" s="97">
        <f>SUM(D617+D622)</f>
        <v>36726</v>
      </c>
      <c r="E616" s="138">
        <f>SUM(E617+E622)</f>
        <v>2348.3500000000004</v>
      </c>
      <c r="F616" s="130">
        <f t="shared" si="37"/>
        <v>34377.65</v>
      </c>
      <c r="G616" s="131">
        <f t="shared" si="39"/>
        <v>6.3942438599357415E-2</v>
      </c>
    </row>
    <row r="617" spans="1:7" s="64" customFormat="1" x14ac:dyDescent="0.2">
      <c r="A617" s="32"/>
      <c r="B617" s="10">
        <v>50</v>
      </c>
      <c r="C617" s="60" t="s">
        <v>16</v>
      </c>
      <c r="D617" s="97">
        <f>SUM(D618+D621)</f>
        <v>26356</v>
      </c>
      <c r="E617" s="138">
        <f>SUM(E618+E621)</f>
        <v>1945.38</v>
      </c>
      <c r="F617" s="130">
        <f t="shared" si="37"/>
        <v>24410.62</v>
      </c>
      <c r="G617" s="131">
        <f t="shared" si="39"/>
        <v>7.3811655789952954E-2</v>
      </c>
    </row>
    <row r="618" spans="1:7" s="64" customFormat="1" x14ac:dyDescent="0.2">
      <c r="A618" s="32"/>
      <c r="B618" s="6">
        <v>500</v>
      </c>
      <c r="C618" s="61" t="s">
        <v>161</v>
      </c>
      <c r="D618" s="99">
        <f>SUM(D619:D620)</f>
        <v>19698</v>
      </c>
      <c r="E618" s="137">
        <f>SUM(E619:E620)</f>
        <v>1453.94</v>
      </c>
      <c r="F618" s="119">
        <f t="shared" si="37"/>
        <v>18244.060000000001</v>
      </c>
      <c r="G618" s="123">
        <f t="shared" si="39"/>
        <v>7.381155447253529E-2</v>
      </c>
    </row>
    <row r="619" spans="1:7" s="64" customFormat="1" x14ac:dyDescent="0.2">
      <c r="A619" s="32"/>
      <c r="B619" s="6">
        <v>50020</v>
      </c>
      <c r="C619" s="61" t="s">
        <v>168</v>
      </c>
      <c r="D619" s="88">
        <v>17808</v>
      </c>
      <c r="E619" s="115">
        <v>1453.94</v>
      </c>
      <c r="F619" s="119">
        <f t="shared" si="37"/>
        <v>16354.06</v>
      </c>
      <c r="G619" s="123">
        <f t="shared" si="39"/>
        <v>8.164532794249775E-2</v>
      </c>
    </row>
    <row r="620" spans="1:7" s="64" customFormat="1" ht="25.5" x14ac:dyDescent="0.2">
      <c r="A620" s="32"/>
      <c r="B620" s="6">
        <v>5005</v>
      </c>
      <c r="C620" s="61" t="s">
        <v>185</v>
      </c>
      <c r="D620" s="88">
        <v>1890</v>
      </c>
      <c r="E620" s="115">
        <v>0</v>
      </c>
      <c r="F620" s="119">
        <f t="shared" si="37"/>
        <v>1890</v>
      </c>
      <c r="G620" s="123">
        <f t="shared" si="39"/>
        <v>0</v>
      </c>
    </row>
    <row r="621" spans="1:7" s="64" customFormat="1" x14ac:dyDescent="0.2">
      <c r="A621" s="32"/>
      <c r="B621" s="6">
        <v>506</v>
      </c>
      <c r="C621" s="61" t="s">
        <v>162</v>
      </c>
      <c r="D621" s="88">
        <v>6658</v>
      </c>
      <c r="E621" s="115">
        <v>491.44</v>
      </c>
      <c r="F621" s="119">
        <f t="shared" si="37"/>
        <v>6166.56</v>
      </c>
      <c r="G621" s="123">
        <f t="shared" si="39"/>
        <v>7.3811955542204863E-2</v>
      </c>
    </row>
    <row r="622" spans="1:7" s="64" customFormat="1" x14ac:dyDescent="0.2">
      <c r="A622" s="32"/>
      <c r="B622" s="10">
        <v>55</v>
      </c>
      <c r="C622" s="60" t="s">
        <v>17</v>
      </c>
      <c r="D622" s="97">
        <f>SUM(D623:D629)</f>
        <v>10370</v>
      </c>
      <c r="E622" s="138">
        <f>SUM(E623:E629)</f>
        <v>402.97000000000008</v>
      </c>
      <c r="F622" s="130">
        <f t="shared" si="37"/>
        <v>9967.0300000000007</v>
      </c>
      <c r="G622" s="131">
        <f t="shared" si="39"/>
        <v>3.8859209257473493E-2</v>
      </c>
    </row>
    <row r="623" spans="1:7" s="64" customFormat="1" x14ac:dyDescent="0.2">
      <c r="A623" s="32"/>
      <c r="B623" s="6">
        <v>5500</v>
      </c>
      <c r="C623" s="61" t="s">
        <v>18</v>
      </c>
      <c r="D623" s="88">
        <v>1040</v>
      </c>
      <c r="E623" s="115">
        <v>47.28</v>
      </c>
      <c r="F623" s="119">
        <f t="shared" si="37"/>
        <v>992.72</v>
      </c>
      <c r="G623" s="123">
        <f t="shared" si="39"/>
        <v>4.5461538461538463E-2</v>
      </c>
    </row>
    <row r="624" spans="1:7" s="64" customFormat="1" x14ac:dyDescent="0.2">
      <c r="A624" s="32"/>
      <c r="B624" s="6">
        <v>5504</v>
      </c>
      <c r="C624" s="61" t="s">
        <v>20</v>
      </c>
      <c r="D624" s="88">
        <v>300</v>
      </c>
      <c r="E624" s="115">
        <v>0</v>
      </c>
      <c r="F624" s="119">
        <f t="shared" si="37"/>
        <v>300</v>
      </c>
      <c r="G624" s="123">
        <f t="shared" si="39"/>
        <v>0</v>
      </c>
    </row>
    <row r="625" spans="1:7" s="64" customFormat="1" x14ac:dyDescent="0.2">
      <c r="A625" s="32"/>
      <c r="B625" s="6">
        <v>5511</v>
      </c>
      <c r="C625" s="61" t="s">
        <v>163</v>
      </c>
      <c r="D625" s="88">
        <v>5530</v>
      </c>
      <c r="E625" s="115">
        <v>311.16000000000003</v>
      </c>
      <c r="F625" s="119">
        <f t="shared" si="37"/>
        <v>5218.84</v>
      </c>
      <c r="G625" s="123">
        <f t="shared" si="39"/>
        <v>5.6267631103074145E-2</v>
      </c>
    </row>
    <row r="626" spans="1:7" s="64" customFormat="1" x14ac:dyDescent="0.2">
      <c r="A626" s="32"/>
      <c r="B626" s="6">
        <v>5513</v>
      </c>
      <c r="C626" s="61" t="s">
        <v>21</v>
      </c>
      <c r="D626" s="88">
        <v>300</v>
      </c>
      <c r="E626" s="115">
        <v>0</v>
      </c>
      <c r="F626" s="119">
        <f t="shared" si="37"/>
        <v>300</v>
      </c>
      <c r="G626" s="123">
        <f t="shared" si="39"/>
        <v>0</v>
      </c>
    </row>
    <row r="627" spans="1:7" s="64" customFormat="1" x14ac:dyDescent="0.2">
      <c r="A627" s="32"/>
      <c r="B627" s="6">
        <v>5514</v>
      </c>
      <c r="C627" s="61" t="s">
        <v>164</v>
      </c>
      <c r="D627" s="88">
        <v>0</v>
      </c>
      <c r="E627" s="115">
        <v>29.05</v>
      </c>
      <c r="F627" s="119">
        <f t="shared" si="37"/>
        <v>-29.05</v>
      </c>
      <c r="G627" s="123"/>
    </row>
    <row r="628" spans="1:7" s="64" customFormat="1" x14ac:dyDescent="0.2">
      <c r="A628" s="32"/>
      <c r="B628" s="6">
        <v>5515</v>
      </c>
      <c r="C628" s="61" t="s">
        <v>22</v>
      </c>
      <c r="D628" s="88">
        <v>2200</v>
      </c>
      <c r="E628" s="115">
        <v>15.48</v>
      </c>
      <c r="F628" s="119">
        <f t="shared" si="37"/>
        <v>2184.52</v>
      </c>
      <c r="G628" s="123">
        <f t="shared" ref="G628:G659" si="40">E628/D628</f>
        <v>7.0363636363636366E-3</v>
      </c>
    </row>
    <row r="629" spans="1:7" s="64" customFormat="1" x14ac:dyDescent="0.2">
      <c r="A629" s="32"/>
      <c r="B629" s="6">
        <v>5525</v>
      </c>
      <c r="C629" s="61" t="s">
        <v>37</v>
      </c>
      <c r="D629" s="88">
        <v>1000</v>
      </c>
      <c r="E629" s="115">
        <v>0</v>
      </c>
      <c r="F629" s="119">
        <f t="shared" si="37"/>
        <v>1000</v>
      </c>
      <c r="G629" s="123">
        <f t="shared" si="40"/>
        <v>0</v>
      </c>
    </row>
    <row r="630" spans="1:7" s="64" customFormat="1" x14ac:dyDescent="0.2">
      <c r="A630" s="32" t="s">
        <v>381</v>
      </c>
      <c r="B630" s="10" t="s">
        <v>325</v>
      </c>
      <c r="C630" s="74"/>
      <c r="D630" s="97">
        <f>SUM(D631+D636)</f>
        <v>53919</v>
      </c>
      <c r="E630" s="138">
        <f>SUM(E631+E636)</f>
        <v>4453.0200000000004</v>
      </c>
      <c r="F630" s="130">
        <f t="shared" si="37"/>
        <v>49465.979999999996</v>
      </c>
      <c r="G630" s="131">
        <f t="shared" si="40"/>
        <v>8.2587214154565186E-2</v>
      </c>
    </row>
    <row r="631" spans="1:7" s="64" customFormat="1" x14ac:dyDescent="0.2">
      <c r="A631" s="32"/>
      <c r="B631" s="10">
        <v>50</v>
      </c>
      <c r="C631" s="60" t="s">
        <v>16</v>
      </c>
      <c r="D631" s="97">
        <f>SUM(D632+D635)</f>
        <v>28916</v>
      </c>
      <c r="E631" s="138">
        <f>SUM(E632+E635)</f>
        <v>2239.81</v>
      </c>
      <c r="F631" s="130">
        <f t="shared" si="37"/>
        <v>26676.19</v>
      </c>
      <c r="G631" s="131">
        <f t="shared" si="40"/>
        <v>7.7459192142758329E-2</v>
      </c>
    </row>
    <row r="632" spans="1:7" s="64" customFormat="1" x14ac:dyDescent="0.2">
      <c r="A632" s="32"/>
      <c r="B632" s="6">
        <v>500</v>
      </c>
      <c r="C632" s="61" t="s">
        <v>161</v>
      </c>
      <c r="D632" s="99">
        <f>SUM(D633:D634)</f>
        <v>21611</v>
      </c>
      <c r="E632" s="137">
        <f>SUM(E633:E634)</f>
        <v>1674</v>
      </c>
      <c r="F632" s="119">
        <f t="shared" si="37"/>
        <v>19937</v>
      </c>
      <c r="G632" s="123">
        <f t="shared" si="40"/>
        <v>7.7460552496413856E-2</v>
      </c>
    </row>
    <row r="633" spans="1:7" s="64" customFormat="1" x14ac:dyDescent="0.2">
      <c r="A633" s="32"/>
      <c r="B633" s="6">
        <v>50020</v>
      </c>
      <c r="C633" s="61" t="s">
        <v>168</v>
      </c>
      <c r="D633" s="88">
        <v>19560</v>
      </c>
      <c r="E633" s="115">
        <v>1630</v>
      </c>
      <c r="F633" s="119">
        <f t="shared" si="37"/>
        <v>17930</v>
      </c>
      <c r="G633" s="123">
        <f t="shared" si="40"/>
        <v>8.3333333333333329E-2</v>
      </c>
    </row>
    <row r="634" spans="1:7" s="64" customFormat="1" ht="25.5" x14ac:dyDescent="0.2">
      <c r="A634" s="32"/>
      <c r="B634" s="6">
        <v>5005</v>
      </c>
      <c r="C634" s="61" t="s">
        <v>185</v>
      </c>
      <c r="D634" s="88">
        <v>2051</v>
      </c>
      <c r="E634" s="115">
        <v>44</v>
      </c>
      <c r="F634" s="119">
        <f t="shared" si="37"/>
        <v>2007</v>
      </c>
      <c r="G634" s="123">
        <f t="shared" si="40"/>
        <v>2.1452949780594831E-2</v>
      </c>
    </row>
    <row r="635" spans="1:7" s="64" customFormat="1" x14ac:dyDescent="0.2">
      <c r="A635" s="32"/>
      <c r="B635" s="6">
        <v>506</v>
      </c>
      <c r="C635" s="61" t="s">
        <v>162</v>
      </c>
      <c r="D635" s="88">
        <v>7305</v>
      </c>
      <c r="E635" s="115">
        <v>565.80999999999995</v>
      </c>
      <c r="F635" s="119">
        <f t="shared" si="37"/>
        <v>6739.1900000000005</v>
      </c>
      <c r="G635" s="123">
        <f t="shared" si="40"/>
        <v>7.7455167693360708E-2</v>
      </c>
    </row>
    <row r="636" spans="1:7" s="64" customFormat="1" x14ac:dyDescent="0.2">
      <c r="A636" s="32"/>
      <c r="B636" s="10">
        <v>55</v>
      </c>
      <c r="C636" s="60" t="s">
        <v>17</v>
      </c>
      <c r="D636" s="97">
        <f>SUM(D637:D645)</f>
        <v>25003</v>
      </c>
      <c r="E636" s="138">
        <f>SUM(E637:E645)</f>
        <v>2213.2100000000005</v>
      </c>
      <c r="F636" s="130">
        <f t="shared" si="37"/>
        <v>22789.79</v>
      </c>
      <c r="G636" s="131">
        <f t="shared" si="40"/>
        <v>8.8517777866656017E-2</v>
      </c>
    </row>
    <row r="637" spans="1:7" s="64" customFormat="1" x14ac:dyDescent="0.2">
      <c r="A637" s="32"/>
      <c r="B637" s="6">
        <v>5500</v>
      </c>
      <c r="C637" s="61" t="s">
        <v>18</v>
      </c>
      <c r="D637" s="88">
        <v>445</v>
      </c>
      <c r="E637" s="115">
        <v>13.8</v>
      </c>
      <c r="F637" s="119">
        <f t="shared" ref="F637:F700" si="41">D637-E637</f>
        <v>431.2</v>
      </c>
      <c r="G637" s="123">
        <f t="shared" si="40"/>
        <v>3.1011235955056182E-2</v>
      </c>
    </row>
    <row r="638" spans="1:7" s="64" customFormat="1" x14ac:dyDescent="0.2">
      <c r="A638" s="32"/>
      <c r="B638" s="6">
        <v>5503</v>
      </c>
      <c r="C638" s="61" t="s">
        <v>19</v>
      </c>
      <c r="D638" s="88">
        <v>80</v>
      </c>
      <c r="E638" s="115">
        <v>0</v>
      </c>
      <c r="F638" s="119">
        <f t="shared" si="41"/>
        <v>80</v>
      </c>
      <c r="G638" s="123">
        <f t="shared" si="40"/>
        <v>0</v>
      </c>
    </row>
    <row r="639" spans="1:7" s="64" customFormat="1" x14ac:dyDescent="0.2">
      <c r="A639" s="32"/>
      <c r="B639" s="6">
        <v>5504</v>
      </c>
      <c r="C639" s="61" t="s">
        <v>20</v>
      </c>
      <c r="D639" s="88">
        <v>350</v>
      </c>
      <c r="E639" s="115">
        <v>0</v>
      </c>
      <c r="F639" s="119">
        <f t="shared" si="41"/>
        <v>350</v>
      </c>
      <c r="G639" s="123">
        <f t="shared" si="40"/>
        <v>0</v>
      </c>
    </row>
    <row r="640" spans="1:7" s="64" customFormat="1" x14ac:dyDescent="0.2">
      <c r="A640" s="32"/>
      <c r="B640" s="6">
        <v>5511</v>
      </c>
      <c r="C640" s="61" t="s">
        <v>163</v>
      </c>
      <c r="D640" s="88">
        <v>20623</v>
      </c>
      <c r="E640" s="115">
        <v>2170.36</v>
      </c>
      <c r="F640" s="119">
        <f t="shared" si="41"/>
        <v>18452.64</v>
      </c>
      <c r="G640" s="123">
        <f t="shared" si="40"/>
        <v>0.10523978082723173</v>
      </c>
    </row>
    <row r="641" spans="1:7" s="64" customFormat="1" x14ac:dyDescent="0.2">
      <c r="A641" s="32"/>
      <c r="B641" s="6">
        <v>5514</v>
      </c>
      <c r="C641" s="61" t="s">
        <v>164</v>
      </c>
      <c r="D641" s="88">
        <v>400</v>
      </c>
      <c r="E641" s="115">
        <v>29.05</v>
      </c>
      <c r="F641" s="119">
        <f t="shared" si="41"/>
        <v>370.95</v>
      </c>
      <c r="G641" s="123">
        <f t="shared" si="40"/>
        <v>7.2624999999999995E-2</v>
      </c>
    </row>
    <row r="642" spans="1:7" s="64" customFormat="1" x14ac:dyDescent="0.2">
      <c r="A642" s="34"/>
      <c r="B642" s="6">
        <v>5515</v>
      </c>
      <c r="C642" s="61" t="s">
        <v>22</v>
      </c>
      <c r="D642" s="88">
        <v>450</v>
      </c>
      <c r="E642" s="115">
        <v>0</v>
      </c>
      <c r="F642" s="119">
        <f t="shared" si="41"/>
        <v>450</v>
      </c>
      <c r="G642" s="123">
        <f t="shared" si="40"/>
        <v>0</v>
      </c>
    </row>
    <row r="643" spans="1:7" s="64" customFormat="1" x14ac:dyDescent="0.2">
      <c r="A643" s="34"/>
      <c r="B643" s="6">
        <v>5524</v>
      </c>
      <c r="C643" s="61" t="s">
        <v>24</v>
      </c>
      <c r="D643" s="88">
        <v>85</v>
      </c>
      <c r="E643" s="115">
        <v>0</v>
      </c>
      <c r="F643" s="119">
        <f t="shared" si="41"/>
        <v>85</v>
      </c>
      <c r="G643" s="123">
        <f t="shared" si="40"/>
        <v>0</v>
      </c>
    </row>
    <row r="644" spans="1:7" s="64" customFormat="1" x14ac:dyDescent="0.2">
      <c r="A644" s="34"/>
      <c r="B644" s="6">
        <v>5525</v>
      </c>
      <c r="C644" s="61" t="s">
        <v>37</v>
      </c>
      <c r="D644" s="88">
        <v>2170</v>
      </c>
      <c r="E644" s="115">
        <v>0</v>
      </c>
      <c r="F644" s="119">
        <f t="shared" si="41"/>
        <v>2170</v>
      </c>
      <c r="G644" s="123">
        <f t="shared" si="40"/>
        <v>0</v>
      </c>
    </row>
    <row r="645" spans="1:7" s="64" customFormat="1" x14ac:dyDescent="0.2">
      <c r="A645" s="34"/>
      <c r="B645" s="6">
        <v>5540</v>
      </c>
      <c r="C645" s="61" t="s">
        <v>175</v>
      </c>
      <c r="D645" s="88">
        <v>400</v>
      </c>
      <c r="E645" s="115">
        <v>0</v>
      </c>
      <c r="F645" s="119">
        <f t="shared" si="41"/>
        <v>400</v>
      </c>
      <c r="G645" s="123">
        <f t="shared" si="40"/>
        <v>0</v>
      </c>
    </row>
    <row r="646" spans="1:7" s="9" customFormat="1" x14ac:dyDescent="0.2">
      <c r="A646" s="32" t="s">
        <v>382</v>
      </c>
      <c r="B646" s="10" t="s">
        <v>142</v>
      </c>
      <c r="C646" s="74"/>
      <c r="D646" s="97">
        <f>SUM(D647+D651)</f>
        <v>14572</v>
      </c>
      <c r="E646" s="138">
        <f>SUM(E647+E651)</f>
        <v>1582.02</v>
      </c>
      <c r="F646" s="130">
        <f t="shared" si="41"/>
        <v>12989.98</v>
      </c>
      <c r="G646" s="131">
        <f t="shared" si="40"/>
        <v>0.10856574251990118</v>
      </c>
    </row>
    <row r="647" spans="1:7" s="9" customFormat="1" x14ac:dyDescent="0.2">
      <c r="A647" s="32"/>
      <c r="B647" s="10">
        <v>50</v>
      </c>
      <c r="C647" s="60" t="s">
        <v>16</v>
      </c>
      <c r="D647" s="97">
        <f>SUM(D648+D650)</f>
        <v>5620</v>
      </c>
      <c r="E647" s="138">
        <f>SUM(E648+E650)</f>
        <v>461.61</v>
      </c>
      <c r="F647" s="130">
        <f t="shared" si="41"/>
        <v>5158.3900000000003</v>
      </c>
      <c r="G647" s="131">
        <f t="shared" si="40"/>
        <v>8.2137010676156585E-2</v>
      </c>
    </row>
    <row r="648" spans="1:7" s="9" customFormat="1" x14ac:dyDescent="0.2">
      <c r="A648" s="32"/>
      <c r="B648" s="6">
        <v>500</v>
      </c>
      <c r="C648" s="61" t="s">
        <v>161</v>
      </c>
      <c r="D648" s="99">
        <f>SUM(D649)</f>
        <v>4200</v>
      </c>
      <c r="E648" s="137">
        <f>SUM(E649)</f>
        <v>345</v>
      </c>
      <c r="F648" s="119">
        <f t="shared" si="41"/>
        <v>3855</v>
      </c>
      <c r="G648" s="123">
        <f t="shared" si="40"/>
        <v>8.2142857142857142E-2</v>
      </c>
    </row>
    <row r="649" spans="1:7" s="9" customFormat="1" x14ac:dyDescent="0.2">
      <c r="A649" s="32"/>
      <c r="B649" s="6">
        <v>50020</v>
      </c>
      <c r="C649" s="61" t="s">
        <v>168</v>
      </c>
      <c r="D649" s="88">
        <v>4200</v>
      </c>
      <c r="E649" s="115">
        <v>345</v>
      </c>
      <c r="F649" s="119">
        <f t="shared" si="41"/>
        <v>3855</v>
      </c>
      <c r="G649" s="123">
        <f t="shared" si="40"/>
        <v>8.2142857142857142E-2</v>
      </c>
    </row>
    <row r="650" spans="1:7" s="9" customFormat="1" x14ac:dyDescent="0.2">
      <c r="A650" s="32"/>
      <c r="B650" s="6">
        <v>506</v>
      </c>
      <c r="C650" s="61" t="s">
        <v>162</v>
      </c>
      <c r="D650" s="88">
        <v>1420</v>
      </c>
      <c r="E650" s="115">
        <v>116.61</v>
      </c>
      <c r="F650" s="119">
        <f t="shared" si="41"/>
        <v>1303.3900000000001</v>
      </c>
      <c r="G650" s="123">
        <f t="shared" si="40"/>
        <v>8.211971830985916E-2</v>
      </c>
    </row>
    <row r="651" spans="1:7" s="9" customFormat="1" x14ac:dyDescent="0.2">
      <c r="A651" s="32"/>
      <c r="B651" s="10">
        <v>55</v>
      </c>
      <c r="C651" s="60" t="s">
        <v>17</v>
      </c>
      <c r="D651" s="97">
        <f>SUM(D652:D653)</f>
        <v>8952</v>
      </c>
      <c r="E651" s="138">
        <f>SUM(E652:E653)</f>
        <v>1120.4100000000001</v>
      </c>
      <c r="F651" s="130">
        <f t="shared" si="41"/>
        <v>7831.59</v>
      </c>
      <c r="G651" s="131">
        <f t="shared" si="40"/>
        <v>0.12515750670241288</v>
      </c>
    </row>
    <row r="652" spans="1:7" x14ac:dyDescent="0.2">
      <c r="A652" s="34"/>
      <c r="B652" s="6">
        <v>5500</v>
      </c>
      <c r="C652" s="61" t="s">
        <v>18</v>
      </c>
      <c r="D652" s="88">
        <v>952</v>
      </c>
      <c r="E652" s="115">
        <v>44.52</v>
      </c>
      <c r="F652" s="119">
        <f t="shared" si="41"/>
        <v>907.48</v>
      </c>
      <c r="G652" s="123">
        <f t="shared" si="40"/>
        <v>4.6764705882352944E-2</v>
      </c>
    </row>
    <row r="653" spans="1:7" s="9" customFormat="1" x14ac:dyDescent="0.2">
      <c r="A653" s="32"/>
      <c r="B653" s="6">
        <v>5511</v>
      </c>
      <c r="C653" s="61" t="s">
        <v>163</v>
      </c>
      <c r="D653" s="88">
        <v>8000</v>
      </c>
      <c r="E653" s="115">
        <v>1075.8900000000001</v>
      </c>
      <c r="F653" s="119">
        <f t="shared" si="41"/>
        <v>6924.11</v>
      </c>
      <c r="G653" s="123">
        <f t="shared" si="40"/>
        <v>0.13448625</v>
      </c>
    </row>
    <row r="654" spans="1:7" s="9" customFormat="1" x14ac:dyDescent="0.2">
      <c r="A654" s="32" t="s">
        <v>383</v>
      </c>
      <c r="B654" s="10" t="s">
        <v>412</v>
      </c>
      <c r="C654" s="74"/>
      <c r="D654" s="97">
        <f>SUM(D655+D659)</f>
        <v>4104</v>
      </c>
      <c r="E654" s="138">
        <f>SUM(E655+E659)</f>
        <v>322.02</v>
      </c>
      <c r="F654" s="130">
        <f t="shared" si="41"/>
        <v>3781.98</v>
      </c>
      <c r="G654" s="131">
        <f t="shared" si="40"/>
        <v>7.8464912280701751E-2</v>
      </c>
    </row>
    <row r="655" spans="1:7" s="9" customFormat="1" x14ac:dyDescent="0.2">
      <c r="A655" s="32"/>
      <c r="B655" s="10">
        <v>50</v>
      </c>
      <c r="C655" s="60" t="s">
        <v>16</v>
      </c>
      <c r="D655" s="97">
        <f>SUM(D656+D658)</f>
        <v>843</v>
      </c>
      <c r="E655" s="138">
        <f>SUM(E656+E658)</f>
        <v>0</v>
      </c>
      <c r="F655" s="130">
        <f t="shared" si="41"/>
        <v>843</v>
      </c>
      <c r="G655" s="131">
        <f t="shared" si="40"/>
        <v>0</v>
      </c>
    </row>
    <row r="656" spans="1:7" s="9" customFormat="1" x14ac:dyDescent="0.2">
      <c r="A656" s="32"/>
      <c r="B656" s="6">
        <v>500</v>
      </c>
      <c r="C656" s="61" t="s">
        <v>161</v>
      </c>
      <c r="D656" s="99">
        <f>SUM(D657:D657)</f>
        <v>630</v>
      </c>
      <c r="E656" s="137">
        <f>SUM(E657:E657)</f>
        <v>0</v>
      </c>
      <c r="F656" s="119">
        <f t="shared" si="41"/>
        <v>630</v>
      </c>
      <c r="G656" s="123">
        <f t="shared" si="40"/>
        <v>0</v>
      </c>
    </row>
    <row r="657" spans="1:7" s="9" customFormat="1" x14ac:dyDescent="0.2">
      <c r="A657" s="32"/>
      <c r="B657" s="6">
        <v>50020</v>
      </c>
      <c r="C657" s="61" t="s">
        <v>168</v>
      </c>
      <c r="D657" s="88">
        <v>630</v>
      </c>
      <c r="E657" s="115">
        <v>0</v>
      </c>
      <c r="F657" s="119">
        <f t="shared" si="41"/>
        <v>630</v>
      </c>
      <c r="G657" s="123">
        <f t="shared" si="40"/>
        <v>0</v>
      </c>
    </row>
    <row r="658" spans="1:7" s="9" customFormat="1" x14ac:dyDescent="0.2">
      <c r="A658" s="32"/>
      <c r="B658" s="6">
        <v>506</v>
      </c>
      <c r="C658" s="61" t="s">
        <v>162</v>
      </c>
      <c r="D658" s="88">
        <v>213</v>
      </c>
      <c r="E658" s="115">
        <v>0</v>
      </c>
      <c r="F658" s="119">
        <f t="shared" si="41"/>
        <v>213</v>
      </c>
      <c r="G658" s="123">
        <f t="shared" si="40"/>
        <v>0</v>
      </c>
    </row>
    <row r="659" spans="1:7" s="9" customFormat="1" x14ac:dyDescent="0.2">
      <c r="A659" s="32"/>
      <c r="B659" s="10">
        <v>55</v>
      </c>
      <c r="C659" s="60" t="s">
        <v>17</v>
      </c>
      <c r="D659" s="97">
        <f>SUM(D660:D661)</f>
        <v>3261</v>
      </c>
      <c r="E659" s="138">
        <f>SUM(E660:E661)</f>
        <v>322.02</v>
      </c>
      <c r="F659" s="130">
        <f t="shared" si="41"/>
        <v>2938.98</v>
      </c>
      <c r="G659" s="131">
        <f t="shared" si="40"/>
        <v>9.8748850045998149E-2</v>
      </c>
    </row>
    <row r="660" spans="1:7" s="9" customFormat="1" x14ac:dyDescent="0.2">
      <c r="A660" s="32"/>
      <c r="B660" s="6">
        <v>5511</v>
      </c>
      <c r="C660" s="61" t="s">
        <v>163</v>
      </c>
      <c r="D660" s="88">
        <v>2761</v>
      </c>
      <c r="E660" s="115">
        <v>322.02</v>
      </c>
      <c r="F660" s="119">
        <f t="shared" si="41"/>
        <v>2438.98</v>
      </c>
      <c r="G660" s="123">
        <f t="shared" ref="G660:G693" si="42">E660/D660</f>
        <v>0.11663165519739224</v>
      </c>
    </row>
    <row r="661" spans="1:7" s="9" customFormat="1" x14ac:dyDescent="0.2">
      <c r="A661" s="32"/>
      <c r="B661" s="6">
        <v>5515</v>
      </c>
      <c r="C661" s="61" t="s">
        <v>22</v>
      </c>
      <c r="D661" s="88">
        <v>500</v>
      </c>
      <c r="E661" s="115">
        <v>0</v>
      </c>
      <c r="F661" s="119">
        <f t="shared" si="41"/>
        <v>500</v>
      </c>
      <c r="G661" s="123">
        <f t="shared" si="42"/>
        <v>0</v>
      </c>
    </row>
    <row r="662" spans="1:7" s="9" customFormat="1" x14ac:dyDescent="0.2">
      <c r="A662" s="32" t="s">
        <v>52</v>
      </c>
      <c r="B662" s="10" t="s">
        <v>121</v>
      </c>
      <c r="C662" s="74"/>
      <c r="D662" s="97">
        <f>SUM(D663)</f>
        <v>42000</v>
      </c>
      <c r="E662" s="138">
        <f>SUM(E663)</f>
        <v>201.6</v>
      </c>
      <c r="F662" s="130">
        <f t="shared" si="41"/>
        <v>41798.400000000001</v>
      </c>
      <c r="G662" s="131">
        <f t="shared" si="42"/>
        <v>4.7999999999999996E-3</v>
      </c>
    </row>
    <row r="663" spans="1:7" s="9" customFormat="1" x14ac:dyDescent="0.2">
      <c r="A663" s="32"/>
      <c r="B663" s="10">
        <v>55</v>
      </c>
      <c r="C663" s="60" t="s">
        <v>17</v>
      </c>
      <c r="D663" s="97">
        <f>SUM(D664)</f>
        <v>42000</v>
      </c>
      <c r="E663" s="138">
        <f>SUM(E664)</f>
        <v>201.6</v>
      </c>
      <c r="F663" s="130">
        <f t="shared" si="41"/>
        <v>41798.400000000001</v>
      </c>
      <c r="G663" s="131">
        <f t="shared" si="42"/>
        <v>4.7999999999999996E-3</v>
      </c>
    </row>
    <row r="664" spans="1:7" s="9" customFormat="1" x14ac:dyDescent="0.2">
      <c r="A664" s="34"/>
      <c r="B664" s="6">
        <v>5525</v>
      </c>
      <c r="C664" s="61" t="s">
        <v>37</v>
      </c>
      <c r="D664" s="99">
        <f>SUM(D665:D674)</f>
        <v>42000</v>
      </c>
      <c r="E664" s="137">
        <f>SUM(E665:E674)</f>
        <v>201.6</v>
      </c>
      <c r="F664" s="119">
        <f t="shared" si="41"/>
        <v>41798.400000000001</v>
      </c>
      <c r="G664" s="123">
        <f t="shared" si="42"/>
        <v>4.7999999999999996E-3</v>
      </c>
    </row>
    <row r="665" spans="1:7" s="9" customFormat="1" x14ac:dyDescent="0.2">
      <c r="A665" s="34" t="s">
        <v>385</v>
      </c>
      <c r="B665" s="10"/>
      <c r="C665" s="62" t="s">
        <v>326</v>
      </c>
      <c r="D665" s="88">
        <v>7350</v>
      </c>
      <c r="E665" s="115">
        <v>201.6</v>
      </c>
      <c r="F665" s="119">
        <f t="shared" si="41"/>
        <v>7148.4</v>
      </c>
      <c r="G665" s="123">
        <f t="shared" si="42"/>
        <v>2.7428571428571427E-2</v>
      </c>
    </row>
    <row r="666" spans="1:7" s="9" customFormat="1" x14ac:dyDescent="0.2">
      <c r="A666" s="34" t="s">
        <v>384</v>
      </c>
      <c r="B666" s="10"/>
      <c r="C666" s="62" t="s">
        <v>72</v>
      </c>
      <c r="D666" s="88">
        <v>21000</v>
      </c>
      <c r="E666" s="115">
        <v>0</v>
      </c>
      <c r="F666" s="119">
        <f t="shared" si="41"/>
        <v>21000</v>
      </c>
      <c r="G666" s="123">
        <f t="shared" si="42"/>
        <v>0</v>
      </c>
    </row>
    <row r="667" spans="1:7" s="9" customFormat="1" x14ac:dyDescent="0.2">
      <c r="A667" s="34" t="s">
        <v>386</v>
      </c>
      <c r="B667" s="10"/>
      <c r="C667" s="62" t="s">
        <v>1</v>
      </c>
      <c r="D667" s="88">
        <v>1000</v>
      </c>
      <c r="E667" s="115">
        <v>0</v>
      </c>
      <c r="F667" s="119">
        <f t="shared" si="41"/>
        <v>1000</v>
      </c>
      <c r="G667" s="123">
        <f t="shared" si="42"/>
        <v>0</v>
      </c>
    </row>
    <row r="668" spans="1:7" s="9" customFormat="1" x14ac:dyDescent="0.2">
      <c r="A668" s="34" t="s">
        <v>386</v>
      </c>
      <c r="B668" s="6"/>
      <c r="C668" s="62" t="s">
        <v>237</v>
      </c>
      <c r="D668" s="88">
        <v>2350</v>
      </c>
      <c r="E668" s="115">
        <v>0</v>
      </c>
      <c r="F668" s="119">
        <f t="shared" si="41"/>
        <v>2350</v>
      </c>
      <c r="G668" s="123">
        <f t="shared" si="42"/>
        <v>0</v>
      </c>
    </row>
    <row r="669" spans="1:7" s="9" customFormat="1" x14ac:dyDescent="0.2">
      <c r="A669" s="34" t="s">
        <v>386</v>
      </c>
      <c r="B669" s="6"/>
      <c r="C669" s="62" t="s">
        <v>327</v>
      </c>
      <c r="D669" s="88">
        <v>1000</v>
      </c>
      <c r="E669" s="115">
        <v>0</v>
      </c>
      <c r="F669" s="119">
        <f t="shared" si="41"/>
        <v>1000</v>
      </c>
      <c r="G669" s="123">
        <f t="shared" si="42"/>
        <v>0</v>
      </c>
    </row>
    <row r="670" spans="1:7" s="9" customFormat="1" x14ac:dyDescent="0.2">
      <c r="A670" s="34" t="s">
        <v>386</v>
      </c>
      <c r="B670" s="6"/>
      <c r="C670" s="62" t="s">
        <v>328</v>
      </c>
      <c r="D670" s="88">
        <v>800</v>
      </c>
      <c r="E670" s="115">
        <v>0</v>
      </c>
      <c r="F670" s="119">
        <f t="shared" si="41"/>
        <v>800</v>
      </c>
      <c r="G670" s="123">
        <f t="shared" si="42"/>
        <v>0</v>
      </c>
    </row>
    <row r="671" spans="1:7" s="9" customFormat="1" x14ac:dyDescent="0.2">
      <c r="A671" s="34" t="s">
        <v>386</v>
      </c>
      <c r="B671" s="6"/>
      <c r="C671" s="62" t="s">
        <v>414</v>
      </c>
      <c r="D671" s="88">
        <v>500</v>
      </c>
      <c r="E671" s="115">
        <v>0</v>
      </c>
      <c r="F671" s="119">
        <f t="shared" si="41"/>
        <v>500</v>
      </c>
      <c r="G671" s="123">
        <f t="shared" si="42"/>
        <v>0</v>
      </c>
    </row>
    <row r="672" spans="1:7" s="9" customFormat="1" x14ac:dyDescent="0.2">
      <c r="A672" s="34" t="s">
        <v>386</v>
      </c>
      <c r="B672" s="6"/>
      <c r="C672" s="62" t="s">
        <v>490</v>
      </c>
      <c r="D672" s="88">
        <v>1500</v>
      </c>
      <c r="E672" s="115">
        <v>0</v>
      </c>
      <c r="F672" s="119">
        <f t="shared" si="41"/>
        <v>1500</v>
      </c>
      <c r="G672" s="123">
        <f t="shared" si="42"/>
        <v>0</v>
      </c>
    </row>
    <row r="673" spans="1:7" s="9" customFormat="1" x14ac:dyDescent="0.2">
      <c r="A673" s="34" t="s">
        <v>386</v>
      </c>
      <c r="B673" s="6"/>
      <c r="C673" s="62" t="s">
        <v>448</v>
      </c>
      <c r="D673" s="88">
        <v>1500</v>
      </c>
      <c r="E673" s="115">
        <v>0</v>
      </c>
      <c r="F673" s="119">
        <f t="shared" si="41"/>
        <v>1500</v>
      </c>
      <c r="G673" s="123">
        <f t="shared" si="42"/>
        <v>0</v>
      </c>
    </row>
    <row r="674" spans="1:7" s="9" customFormat="1" x14ac:dyDescent="0.2">
      <c r="A674" s="34" t="s">
        <v>386</v>
      </c>
      <c r="B674" s="6"/>
      <c r="C674" s="62" t="s">
        <v>463</v>
      </c>
      <c r="D674" s="88">
        <v>5000</v>
      </c>
      <c r="E674" s="115">
        <v>0</v>
      </c>
      <c r="F674" s="119">
        <f t="shared" si="41"/>
        <v>5000</v>
      </c>
      <c r="G674" s="123">
        <f t="shared" si="42"/>
        <v>0</v>
      </c>
    </row>
    <row r="675" spans="1:7" s="9" customFormat="1" x14ac:dyDescent="0.2">
      <c r="A675" s="32" t="s">
        <v>408</v>
      </c>
      <c r="B675" s="10" t="s">
        <v>329</v>
      </c>
      <c r="C675" s="74"/>
      <c r="D675" s="97">
        <f>SUM(D676)</f>
        <v>4200</v>
      </c>
      <c r="E675" s="138">
        <f>SUM(E676)</f>
        <v>0</v>
      </c>
      <c r="F675" s="130">
        <f t="shared" si="41"/>
        <v>4200</v>
      </c>
      <c r="G675" s="131">
        <f t="shared" si="42"/>
        <v>0</v>
      </c>
    </row>
    <row r="676" spans="1:7" s="9" customFormat="1" x14ac:dyDescent="0.2">
      <c r="A676" s="32"/>
      <c r="B676" s="10">
        <v>55</v>
      </c>
      <c r="C676" s="60" t="s">
        <v>17</v>
      </c>
      <c r="D676" s="97">
        <f>SUM(D677)</f>
        <v>4200</v>
      </c>
      <c r="E676" s="138">
        <f>SUM(E677)</f>
        <v>0</v>
      </c>
      <c r="F676" s="130">
        <f t="shared" si="41"/>
        <v>4200</v>
      </c>
      <c r="G676" s="131">
        <f t="shared" si="42"/>
        <v>0</v>
      </c>
    </row>
    <row r="677" spans="1:7" s="9" customFormat="1" x14ac:dyDescent="0.2">
      <c r="A677" s="32"/>
      <c r="B677" s="6">
        <v>5525</v>
      </c>
      <c r="C677" s="61" t="s">
        <v>37</v>
      </c>
      <c r="D677" s="99">
        <f>SUM(D678:D680)</f>
        <v>4200</v>
      </c>
      <c r="E677" s="137">
        <f>SUM(E678:E680)</f>
        <v>0</v>
      </c>
      <c r="F677" s="119">
        <f t="shared" si="41"/>
        <v>4200</v>
      </c>
      <c r="G677" s="123">
        <f t="shared" si="42"/>
        <v>0</v>
      </c>
    </row>
    <row r="678" spans="1:7" s="9" customFormat="1" x14ac:dyDescent="0.2">
      <c r="A678" s="32"/>
      <c r="B678" s="10"/>
      <c r="C678" s="62" t="s">
        <v>330</v>
      </c>
      <c r="D678" s="88">
        <v>700</v>
      </c>
      <c r="E678" s="115">
        <v>0</v>
      </c>
      <c r="F678" s="119">
        <f t="shared" si="41"/>
        <v>700</v>
      </c>
      <c r="G678" s="123">
        <f t="shared" si="42"/>
        <v>0</v>
      </c>
    </row>
    <row r="679" spans="1:7" s="9" customFormat="1" x14ac:dyDescent="0.2">
      <c r="A679" s="34"/>
      <c r="B679" s="6"/>
      <c r="C679" s="62" t="s">
        <v>520</v>
      </c>
      <c r="D679" s="88">
        <v>3000</v>
      </c>
      <c r="E679" s="115">
        <v>0</v>
      </c>
      <c r="F679" s="119">
        <f t="shared" si="41"/>
        <v>3000</v>
      </c>
      <c r="G679" s="123">
        <f t="shared" si="42"/>
        <v>0</v>
      </c>
    </row>
    <row r="680" spans="1:7" s="9" customFormat="1" x14ac:dyDescent="0.2">
      <c r="A680" s="34"/>
      <c r="B680" s="6"/>
      <c r="C680" s="62" t="s">
        <v>521</v>
      </c>
      <c r="D680" s="88">
        <v>500</v>
      </c>
      <c r="E680" s="115">
        <v>0</v>
      </c>
      <c r="F680" s="119">
        <f t="shared" si="41"/>
        <v>500</v>
      </c>
      <c r="G680" s="123">
        <f t="shared" si="42"/>
        <v>0</v>
      </c>
    </row>
    <row r="681" spans="1:7" s="9" customFormat="1" x14ac:dyDescent="0.2">
      <c r="A681" s="32" t="s">
        <v>387</v>
      </c>
      <c r="B681" s="10" t="s">
        <v>26</v>
      </c>
      <c r="C681" s="74"/>
      <c r="D681" s="97">
        <f>SUM(D682+D686)</f>
        <v>51339</v>
      </c>
      <c r="E681" s="138">
        <f>SUM(E682+E686)</f>
        <v>4332.79</v>
      </c>
      <c r="F681" s="130">
        <f t="shared" si="41"/>
        <v>47006.21</v>
      </c>
      <c r="G681" s="131">
        <f t="shared" si="42"/>
        <v>8.4395683593369561E-2</v>
      </c>
    </row>
    <row r="682" spans="1:7" s="9" customFormat="1" x14ac:dyDescent="0.2">
      <c r="A682" s="32"/>
      <c r="B682" s="10">
        <v>50</v>
      </c>
      <c r="C682" s="60" t="s">
        <v>16</v>
      </c>
      <c r="D682" s="97">
        <f>SUM(D683+D685)</f>
        <v>37892</v>
      </c>
      <c r="E682" s="138">
        <f>SUM(E683+E685)</f>
        <v>3157.68</v>
      </c>
      <c r="F682" s="130">
        <f t="shared" si="41"/>
        <v>34734.32</v>
      </c>
      <c r="G682" s="131">
        <f t="shared" si="42"/>
        <v>8.3333685210598543E-2</v>
      </c>
    </row>
    <row r="683" spans="1:7" s="9" customFormat="1" x14ac:dyDescent="0.2">
      <c r="A683" s="32"/>
      <c r="B683" s="6">
        <v>500</v>
      </c>
      <c r="C683" s="61" t="s">
        <v>161</v>
      </c>
      <c r="D683" s="99">
        <f>SUM(D684)</f>
        <v>28320</v>
      </c>
      <c r="E683" s="137">
        <f>SUM(E684)</f>
        <v>2360</v>
      </c>
      <c r="F683" s="119">
        <f t="shared" si="41"/>
        <v>25960</v>
      </c>
      <c r="G683" s="123">
        <f t="shared" si="42"/>
        <v>8.3333333333333329E-2</v>
      </c>
    </row>
    <row r="684" spans="1:7" s="9" customFormat="1" x14ac:dyDescent="0.2">
      <c r="A684" s="32"/>
      <c r="B684" s="6">
        <v>50020</v>
      </c>
      <c r="C684" s="61" t="s">
        <v>168</v>
      </c>
      <c r="D684" s="88">
        <v>28320</v>
      </c>
      <c r="E684" s="115">
        <v>2360</v>
      </c>
      <c r="F684" s="119">
        <f t="shared" si="41"/>
        <v>25960</v>
      </c>
      <c r="G684" s="123">
        <f t="shared" si="42"/>
        <v>8.3333333333333329E-2</v>
      </c>
    </row>
    <row r="685" spans="1:7" s="9" customFormat="1" x14ac:dyDescent="0.2">
      <c r="A685" s="32"/>
      <c r="B685" s="6">
        <v>506</v>
      </c>
      <c r="C685" s="61" t="s">
        <v>162</v>
      </c>
      <c r="D685" s="88">
        <v>9572</v>
      </c>
      <c r="E685" s="115">
        <v>797.68</v>
      </c>
      <c r="F685" s="119">
        <f t="shared" si="41"/>
        <v>8774.32</v>
      </c>
      <c r="G685" s="123">
        <f t="shared" si="42"/>
        <v>8.3334726284997912E-2</v>
      </c>
    </row>
    <row r="686" spans="1:7" s="9" customFormat="1" x14ac:dyDescent="0.2">
      <c r="A686" s="32"/>
      <c r="B686" s="10">
        <v>55</v>
      </c>
      <c r="C686" s="60" t="s">
        <v>17</v>
      </c>
      <c r="D686" s="97">
        <f>SUM(D687:D695)</f>
        <v>13447</v>
      </c>
      <c r="E686" s="138">
        <f>SUM(E687:E695)</f>
        <v>1175.1100000000001</v>
      </c>
      <c r="F686" s="130">
        <f t="shared" si="41"/>
        <v>12271.89</v>
      </c>
      <c r="G686" s="131">
        <f t="shared" si="42"/>
        <v>8.7388265040529489E-2</v>
      </c>
    </row>
    <row r="687" spans="1:7" s="9" customFormat="1" x14ac:dyDescent="0.2">
      <c r="A687" s="32"/>
      <c r="B687" s="6">
        <v>5500</v>
      </c>
      <c r="C687" s="61" t="s">
        <v>18</v>
      </c>
      <c r="D687" s="88">
        <v>1608</v>
      </c>
      <c r="E687" s="115">
        <v>136.76</v>
      </c>
      <c r="F687" s="119">
        <f t="shared" si="41"/>
        <v>1471.24</v>
      </c>
      <c r="G687" s="123">
        <f t="shared" si="42"/>
        <v>8.5049751243781085E-2</v>
      </c>
    </row>
    <row r="688" spans="1:7" s="9" customFormat="1" x14ac:dyDescent="0.2">
      <c r="A688" s="32"/>
      <c r="B688" s="6">
        <v>5503</v>
      </c>
      <c r="C688" s="61" t="s">
        <v>19</v>
      </c>
      <c r="D688" s="88">
        <v>265</v>
      </c>
      <c r="E688" s="115">
        <v>0</v>
      </c>
      <c r="F688" s="119">
        <f t="shared" si="41"/>
        <v>265</v>
      </c>
      <c r="G688" s="123">
        <f t="shared" si="42"/>
        <v>0</v>
      </c>
    </row>
    <row r="689" spans="1:7" s="9" customFormat="1" x14ac:dyDescent="0.2">
      <c r="A689" s="32"/>
      <c r="B689" s="6">
        <v>5504</v>
      </c>
      <c r="C689" s="61" t="s">
        <v>20</v>
      </c>
      <c r="D689" s="88">
        <v>469</v>
      </c>
      <c r="E689" s="115">
        <v>0</v>
      </c>
      <c r="F689" s="119">
        <f t="shared" si="41"/>
        <v>469</v>
      </c>
      <c r="G689" s="123">
        <f t="shared" si="42"/>
        <v>0</v>
      </c>
    </row>
    <row r="690" spans="1:7" s="9" customFormat="1" x14ac:dyDescent="0.2">
      <c r="A690" s="32"/>
      <c r="B690" s="6">
        <v>5511</v>
      </c>
      <c r="C690" s="61" t="s">
        <v>163</v>
      </c>
      <c r="D690" s="88">
        <v>5426</v>
      </c>
      <c r="E690" s="115">
        <v>624.1</v>
      </c>
      <c r="F690" s="119">
        <f t="shared" si="41"/>
        <v>4801.8999999999996</v>
      </c>
      <c r="G690" s="123">
        <f t="shared" si="42"/>
        <v>0.11502027276078143</v>
      </c>
    </row>
    <row r="691" spans="1:7" s="9" customFormat="1" x14ac:dyDescent="0.2">
      <c r="A691" s="32"/>
      <c r="B691" s="6">
        <v>5513</v>
      </c>
      <c r="C691" s="61" t="s">
        <v>21</v>
      </c>
      <c r="D691" s="88">
        <v>2162</v>
      </c>
      <c r="E691" s="115">
        <v>128.4</v>
      </c>
      <c r="F691" s="119">
        <f t="shared" si="41"/>
        <v>2033.6</v>
      </c>
      <c r="G691" s="123">
        <f t="shared" si="42"/>
        <v>5.9389454209065683E-2</v>
      </c>
    </row>
    <row r="692" spans="1:7" s="9" customFormat="1" x14ac:dyDescent="0.2">
      <c r="A692" s="32"/>
      <c r="B692" s="6">
        <v>5514</v>
      </c>
      <c r="C692" s="61" t="s">
        <v>164</v>
      </c>
      <c r="D692" s="88">
        <v>1062</v>
      </c>
      <c r="E692" s="115">
        <v>29.05</v>
      </c>
      <c r="F692" s="119">
        <f t="shared" si="41"/>
        <v>1032.95</v>
      </c>
      <c r="G692" s="123">
        <f t="shared" si="42"/>
        <v>2.7354048964218457E-2</v>
      </c>
    </row>
    <row r="693" spans="1:7" s="9" customFormat="1" x14ac:dyDescent="0.2">
      <c r="A693" s="32"/>
      <c r="B693" s="6">
        <v>5515</v>
      </c>
      <c r="C693" s="61" t="s">
        <v>22</v>
      </c>
      <c r="D693" s="88">
        <v>1450</v>
      </c>
      <c r="E693" s="115">
        <v>218.69</v>
      </c>
      <c r="F693" s="119">
        <f t="shared" si="41"/>
        <v>1231.31</v>
      </c>
      <c r="G693" s="123">
        <f t="shared" si="42"/>
        <v>0.15082068965517242</v>
      </c>
    </row>
    <row r="694" spans="1:7" s="9" customFormat="1" x14ac:dyDescent="0.2">
      <c r="A694" s="32"/>
      <c r="B694" s="6">
        <v>5522</v>
      </c>
      <c r="C694" s="61" t="s">
        <v>63</v>
      </c>
      <c r="D694" s="88">
        <v>0</v>
      </c>
      <c r="E694" s="115">
        <v>16.71</v>
      </c>
      <c r="F694" s="119">
        <f t="shared" si="41"/>
        <v>-16.71</v>
      </c>
      <c r="G694" s="123"/>
    </row>
    <row r="695" spans="1:7" s="9" customFormat="1" x14ac:dyDescent="0.2">
      <c r="A695" s="32"/>
      <c r="B695" s="6">
        <v>5525</v>
      </c>
      <c r="C695" s="61" t="s">
        <v>37</v>
      </c>
      <c r="D695" s="88">
        <v>1005</v>
      </c>
      <c r="E695" s="115">
        <v>21.4</v>
      </c>
      <c r="F695" s="119">
        <f t="shared" si="41"/>
        <v>983.6</v>
      </c>
      <c r="G695" s="123">
        <f t="shared" ref="G695:G726" si="43">E695/D695</f>
        <v>2.1293532338308455E-2</v>
      </c>
    </row>
    <row r="696" spans="1:7" s="9" customFormat="1" x14ac:dyDescent="0.2">
      <c r="A696" s="32" t="s">
        <v>388</v>
      </c>
      <c r="B696" s="10" t="s">
        <v>145</v>
      </c>
      <c r="C696" s="74"/>
      <c r="D696" s="97">
        <f>SUM(D697+D701)</f>
        <v>47151</v>
      </c>
      <c r="E696" s="138">
        <f>SUM(E697+E701)</f>
        <v>1724.84</v>
      </c>
      <c r="F696" s="130">
        <f t="shared" si="41"/>
        <v>45426.16</v>
      </c>
      <c r="G696" s="131">
        <f t="shared" si="43"/>
        <v>3.658119658119658E-2</v>
      </c>
    </row>
    <row r="697" spans="1:7" s="9" customFormat="1" x14ac:dyDescent="0.2">
      <c r="A697" s="32"/>
      <c r="B697" s="10">
        <v>50</v>
      </c>
      <c r="C697" s="60" t="s">
        <v>16</v>
      </c>
      <c r="D697" s="97">
        <f>SUM(D698+D700)</f>
        <v>14451</v>
      </c>
      <c r="E697" s="138">
        <f>SUM(E698+E700)</f>
        <v>970.05</v>
      </c>
      <c r="F697" s="130">
        <f t="shared" si="41"/>
        <v>13480.95</v>
      </c>
      <c r="G697" s="131">
        <f t="shared" si="43"/>
        <v>6.7126842433049616E-2</v>
      </c>
    </row>
    <row r="698" spans="1:7" s="9" customFormat="1" x14ac:dyDescent="0.2">
      <c r="A698" s="32"/>
      <c r="B698" s="6">
        <v>500</v>
      </c>
      <c r="C698" s="61" t="s">
        <v>161</v>
      </c>
      <c r="D698" s="99">
        <f>SUM(D699)</f>
        <v>10800</v>
      </c>
      <c r="E698" s="137">
        <f>SUM(E699)</f>
        <v>725</v>
      </c>
      <c r="F698" s="119">
        <f t="shared" si="41"/>
        <v>10075</v>
      </c>
      <c r="G698" s="123">
        <f t="shared" si="43"/>
        <v>6.7129629629629636E-2</v>
      </c>
    </row>
    <row r="699" spans="1:7" s="9" customFormat="1" x14ac:dyDescent="0.2">
      <c r="A699" s="32"/>
      <c r="B699" s="6">
        <v>50020</v>
      </c>
      <c r="C699" s="61" t="s">
        <v>168</v>
      </c>
      <c r="D699" s="88">
        <v>10800</v>
      </c>
      <c r="E699" s="115">
        <v>725</v>
      </c>
      <c r="F699" s="119">
        <f t="shared" si="41"/>
        <v>10075</v>
      </c>
      <c r="G699" s="123">
        <f t="shared" si="43"/>
        <v>6.7129629629629636E-2</v>
      </c>
    </row>
    <row r="700" spans="1:7" s="9" customFormat="1" x14ac:dyDescent="0.2">
      <c r="A700" s="32"/>
      <c r="B700" s="6">
        <v>506</v>
      </c>
      <c r="C700" s="61" t="s">
        <v>162</v>
      </c>
      <c r="D700" s="88">
        <v>3651</v>
      </c>
      <c r="E700" s="115">
        <v>245.05</v>
      </c>
      <c r="F700" s="119">
        <f t="shared" si="41"/>
        <v>3405.95</v>
      </c>
      <c r="G700" s="123">
        <f t="shared" si="43"/>
        <v>6.7118597644480971E-2</v>
      </c>
    </row>
    <row r="701" spans="1:7" s="9" customFormat="1" x14ac:dyDescent="0.2">
      <c r="A701" s="32"/>
      <c r="B701" s="10">
        <v>55</v>
      </c>
      <c r="C701" s="60" t="s">
        <v>17</v>
      </c>
      <c r="D701" s="97">
        <f>SUM(D702:D707)</f>
        <v>32700</v>
      </c>
      <c r="E701" s="138">
        <f>SUM(E702:E707)</f>
        <v>754.79</v>
      </c>
      <c r="F701" s="130">
        <f t="shared" ref="F701:F764" si="44">D701-E701</f>
        <v>31945.21</v>
      </c>
      <c r="G701" s="131">
        <f t="shared" si="43"/>
        <v>2.3082262996941896E-2</v>
      </c>
    </row>
    <row r="702" spans="1:7" s="9" customFormat="1" x14ac:dyDescent="0.2">
      <c r="A702" s="32"/>
      <c r="B702" s="6">
        <v>5500</v>
      </c>
      <c r="C702" s="61" t="s">
        <v>18</v>
      </c>
      <c r="D702" s="88">
        <v>350</v>
      </c>
      <c r="E702" s="115">
        <v>24.9</v>
      </c>
      <c r="F702" s="119">
        <f t="shared" si="44"/>
        <v>325.10000000000002</v>
      </c>
      <c r="G702" s="123">
        <f t="shared" si="43"/>
        <v>7.1142857142857133E-2</v>
      </c>
    </row>
    <row r="703" spans="1:7" s="9" customFormat="1" x14ac:dyDescent="0.2">
      <c r="A703" s="32"/>
      <c r="B703" s="6">
        <v>5504</v>
      </c>
      <c r="C703" s="61" t="s">
        <v>20</v>
      </c>
      <c r="D703" s="88">
        <v>250</v>
      </c>
      <c r="E703" s="115">
        <v>0</v>
      </c>
      <c r="F703" s="119">
        <f t="shared" si="44"/>
        <v>250</v>
      </c>
      <c r="G703" s="123">
        <f t="shared" si="43"/>
        <v>0</v>
      </c>
    </row>
    <row r="704" spans="1:7" s="9" customFormat="1" x14ac:dyDescent="0.2">
      <c r="A704" s="32"/>
      <c r="B704" s="6">
        <v>5511</v>
      </c>
      <c r="C704" s="61" t="s">
        <v>163</v>
      </c>
      <c r="D704" s="88">
        <v>400</v>
      </c>
      <c r="E704" s="115">
        <v>0</v>
      </c>
      <c r="F704" s="119">
        <f t="shared" si="44"/>
        <v>400</v>
      </c>
      <c r="G704" s="123">
        <f t="shared" si="43"/>
        <v>0</v>
      </c>
    </row>
    <row r="705" spans="1:7" s="9" customFormat="1" x14ac:dyDescent="0.2">
      <c r="A705" s="32"/>
      <c r="B705" s="6">
        <v>5514</v>
      </c>
      <c r="C705" s="61" t="s">
        <v>164</v>
      </c>
      <c r="D705" s="88">
        <v>1100</v>
      </c>
      <c r="E705" s="115">
        <v>0</v>
      </c>
      <c r="F705" s="119">
        <f t="shared" si="44"/>
        <v>1100</v>
      </c>
      <c r="G705" s="123">
        <f t="shared" si="43"/>
        <v>0</v>
      </c>
    </row>
    <row r="706" spans="1:7" s="9" customFormat="1" x14ac:dyDescent="0.2">
      <c r="A706" s="32"/>
      <c r="B706" s="6">
        <v>5515</v>
      </c>
      <c r="C706" s="61" t="s">
        <v>22</v>
      </c>
      <c r="D706" s="88">
        <v>1600</v>
      </c>
      <c r="E706" s="115">
        <v>215</v>
      </c>
      <c r="F706" s="119">
        <f t="shared" si="44"/>
        <v>1385</v>
      </c>
      <c r="G706" s="123">
        <f t="shared" si="43"/>
        <v>0.13437499999999999</v>
      </c>
    </row>
    <row r="707" spans="1:7" s="9" customFormat="1" x14ac:dyDescent="0.2">
      <c r="A707" s="32"/>
      <c r="B707" s="6">
        <v>5525</v>
      </c>
      <c r="C707" s="61" t="s">
        <v>37</v>
      </c>
      <c r="D707" s="88">
        <v>29000</v>
      </c>
      <c r="E707" s="115">
        <v>514.89</v>
      </c>
      <c r="F707" s="119">
        <f t="shared" si="44"/>
        <v>28485.11</v>
      </c>
      <c r="G707" s="123">
        <f t="shared" si="43"/>
        <v>1.7754827586206896E-2</v>
      </c>
    </row>
    <row r="708" spans="1:7" s="9" customFormat="1" x14ac:dyDescent="0.2">
      <c r="A708" s="32" t="s">
        <v>53</v>
      </c>
      <c r="B708" s="10" t="s">
        <v>177</v>
      </c>
      <c r="C708" s="74"/>
      <c r="D708" s="97">
        <f>SUM(D709+D714)</f>
        <v>50853</v>
      </c>
      <c r="E708" s="138">
        <f>SUM(E709+E714)</f>
        <v>3838.28</v>
      </c>
      <c r="F708" s="130">
        <f t="shared" si="44"/>
        <v>47014.720000000001</v>
      </c>
      <c r="G708" s="131">
        <f t="shared" si="43"/>
        <v>7.5477946237193477E-2</v>
      </c>
    </row>
    <row r="709" spans="1:7" s="9" customFormat="1" x14ac:dyDescent="0.2">
      <c r="A709" s="32"/>
      <c r="B709" s="10">
        <v>50</v>
      </c>
      <c r="C709" s="60" t="s">
        <v>16</v>
      </c>
      <c r="D709" s="97">
        <f>SUM(D710+D713)</f>
        <v>19508</v>
      </c>
      <c r="E709" s="138">
        <f>SUM(E710+E713)</f>
        <v>1625.67</v>
      </c>
      <c r="F709" s="130">
        <f t="shared" si="44"/>
        <v>17882.330000000002</v>
      </c>
      <c r="G709" s="131">
        <f t="shared" si="43"/>
        <v>8.3333504203403741E-2</v>
      </c>
    </row>
    <row r="710" spans="1:7" s="9" customFormat="1" x14ac:dyDescent="0.2">
      <c r="A710" s="32"/>
      <c r="B710" s="6">
        <v>500</v>
      </c>
      <c r="C710" s="61" t="s">
        <v>161</v>
      </c>
      <c r="D710" s="99">
        <f>SUM(D711:D712)</f>
        <v>14580</v>
      </c>
      <c r="E710" s="137">
        <f>SUM(E711:E712)</f>
        <v>1215</v>
      </c>
      <c r="F710" s="119">
        <f t="shared" si="44"/>
        <v>13365</v>
      </c>
      <c r="G710" s="123">
        <f t="shared" si="43"/>
        <v>8.3333333333333329E-2</v>
      </c>
    </row>
    <row r="711" spans="1:7" s="9" customFormat="1" x14ac:dyDescent="0.2">
      <c r="A711" s="32"/>
      <c r="B711" s="6">
        <v>50020</v>
      </c>
      <c r="C711" s="61" t="s">
        <v>168</v>
      </c>
      <c r="D711" s="88">
        <v>13800</v>
      </c>
      <c r="E711" s="115">
        <v>1150</v>
      </c>
      <c r="F711" s="119">
        <f t="shared" si="44"/>
        <v>12650</v>
      </c>
      <c r="G711" s="123">
        <f t="shared" si="43"/>
        <v>8.3333333333333329E-2</v>
      </c>
    </row>
    <row r="712" spans="1:7" s="9" customFormat="1" ht="25.5" x14ac:dyDescent="0.2">
      <c r="A712" s="32"/>
      <c r="B712" s="6">
        <v>5005</v>
      </c>
      <c r="C712" s="61" t="s">
        <v>185</v>
      </c>
      <c r="D712" s="88">
        <v>780</v>
      </c>
      <c r="E712" s="115">
        <v>65</v>
      </c>
      <c r="F712" s="119">
        <f t="shared" si="44"/>
        <v>715</v>
      </c>
      <c r="G712" s="123">
        <f t="shared" si="43"/>
        <v>8.3333333333333329E-2</v>
      </c>
    </row>
    <row r="713" spans="1:7" s="9" customFormat="1" x14ac:dyDescent="0.2">
      <c r="A713" s="32"/>
      <c r="B713" s="6">
        <v>506</v>
      </c>
      <c r="C713" s="61" t="s">
        <v>162</v>
      </c>
      <c r="D713" s="88">
        <v>4928</v>
      </c>
      <c r="E713" s="115">
        <v>410.67</v>
      </c>
      <c r="F713" s="119">
        <f t="shared" si="44"/>
        <v>4517.33</v>
      </c>
      <c r="G713" s="123">
        <f t="shared" si="43"/>
        <v>8.3334009740259743E-2</v>
      </c>
    </row>
    <row r="714" spans="1:7" s="9" customFormat="1" x14ac:dyDescent="0.2">
      <c r="A714" s="32"/>
      <c r="B714" s="10">
        <v>55</v>
      </c>
      <c r="C714" s="60" t="s">
        <v>17</v>
      </c>
      <c r="D714" s="97">
        <f>SUM(D715:D716)</f>
        <v>31345</v>
      </c>
      <c r="E714" s="138">
        <f>SUM(E715:E716)</f>
        <v>2212.61</v>
      </c>
      <c r="F714" s="130">
        <f t="shared" si="44"/>
        <v>29132.39</v>
      </c>
      <c r="G714" s="131">
        <f t="shared" si="43"/>
        <v>7.0588929653852286E-2</v>
      </c>
    </row>
    <row r="715" spans="1:7" s="9" customFormat="1" x14ac:dyDescent="0.2">
      <c r="A715" s="32"/>
      <c r="B715" s="6">
        <v>5500</v>
      </c>
      <c r="C715" s="61" t="s">
        <v>18</v>
      </c>
      <c r="D715" s="88">
        <v>31000</v>
      </c>
      <c r="E715" s="115">
        <v>2212.61</v>
      </c>
      <c r="F715" s="119">
        <f t="shared" si="44"/>
        <v>28787.39</v>
      </c>
      <c r="G715" s="123">
        <f t="shared" si="43"/>
        <v>7.1374516129032256E-2</v>
      </c>
    </row>
    <row r="716" spans="1:7" s="9" customFormat="1" x14ac:dyDescent="0.2">
      <c r="A716" s="32"/>
      <c r="B716" s="6">
        <v>5504</v>
      </c>
      <c r="C716" s="61" t="s">
        <v>20</v>
      </c>
      <c r="D716" s="88">
        <v>345</v>
      </c>
      <c r="E716" s="115">
        <v>0</v>
      </c>
      <c r="F716" s="119">
        <f t="shared" si="44"/>
        <v>345</v>
      </c>
      <c r="G716" s="123">
        <f t="shared" si="43"/>
        <v>0</v>
      </c>
    </row>
    <row r="717" spans="1:7" s="9" customFormat="1" x14ac:dyDescent="0.2">
      <c r="A717" s="32" t="s">
        <v>389</v>
      </c>
      <c r="B717" s="10" t="s">
        <v>390</v>
      </c>
      <c r="C717" s="74"/>
      <c r="D717" s="97">
        <f>SUM(D718)</f>
        <v>13180</v>
      </c>
      <c r="E717" s="138">
        <f>SUM(E718)</f>
        <v>0</v>
      </c>
      <c r="F717" s="130">
        <f t="shared" si="44"/>
        <v>13180</v>
      </c>
      <c r="G717" s="131">
        <f t="shared" si="43"/>
        <v>0</v>
      </c>
    </row>
    <row r="718" spans="1:7" s="9" customFormat="1" x14ac:dyDescent="0.2">
      <c r="A718" s="32"/>
      <c r="B718" s="22">
        <v>4500</v>
      </c>
      <c r="C718" s="23" t="s">
        <v>93</v>
      </c>
      <c r="D718" s="97">
        <f>SUM(D719)</f>
        <v>13180</v>
      </c>
      <c r="E718" s="138">
        <f>SUM(E719)</f>
        <v>0</v>
      </c>
      <c r="F718" s="130">
        <f t="shared" si="44"/>
        <v>13180</v>
      </c>
      <c r="G718" s="131">
        <f t="shared" si="43"/>
        <v>0</v>
      </c>
    </row>
    <row r="719" spans="1:7" s="9" customFormat="1" ht="13.5" thickBot="1" x14ac:dyDescent="0.25">
      <c r="A719" s="32"/>
      <c r="B719" s="6"/>
      <c r="C719" s="61" t="s">
        <v>369</v>
      </c>
      <c r="D719" s="95">
        <v>13180</v>
      </c>
      <c r="E719" s="115">
        <v>0</v>
      </c>
      <c r="F719" s="119">
        <f t="shared" si="44"/>
        <v>13180</v>
      </c>
      <c r="G719" s="123">
        <f t="shared" si="43"/>
        <v>0</v>
      </c>
    </row>
    <row r="720" spans="1:7" ht="13.5" thickBot="1" x14ac:dyDescent="0.25">
      <c r="A720" s="206" t="s">
        <v>54</v>
      </c>
      <c r="B720" s="190" t="s">
        <v>122</v>
      </c>
      <c r="C720" s="210"/>
      <c r="D720" s="208">
        <f>D721+D828+D951+D956+D1057+D1062+D1109+D1124</f>
        <v>6905205</v>
      </c>
      <c r="E720" s="209">
        <f>E721+E828+E951+E956+E1057+E1062+E1109+E1124</f>
        <v>519641.03999999992</v>
      </c>
      <c r="F720" s="193">
        <f t="shared" si="44"/>
        <v>6385563.96</v>
      </c>
      <c r="G720" s="194">
        <f t="shared" si="43"/>
        <v>7.5253528316682833E-2</v>
      </c>
    </row>
    <row r="721" spans="1:7" x14ac:dyDescent="0.2">
      <c r="A721" s="31" t="s">
        <v>569</v>
      </c>
      <c r="B721" s="10" t="s">
        <v>570</v>
      </c>
      <c r="C721" s="66"/>
      <c r="D721" s="109">
        <f>SUM(D722+D740+D760+D780+D788+D797+D805+D822+D825)</f>
        <v>1692485</v>
      </c>
      <c r="E721" s="150">
        <f>SUM(E722+E740+E760+E780+E788+E797+E805+E822+E825)</f>
        <v>152198.37</v>
      </c>
      <c r="F721" s="125">
        <f t="shared" si="44"/>
        <v>1540286.63</v>
      </c>
      <c r="G721" s="131">
        <f t="shared" si="43"/>
        <v>8.9925978664508105E-2</v>
      </c>
    </row>
    <row r="722" spans="1:7" s="9" customFormat="1" x14ac:dyDescent="0.2">
      <c r="A722" s="32" t="s">
        <v>331</v>
      </c>
      <c r="B722" s="10" t="s">
        <v>73</v>
      </c>
      <c r="C722" s="74"/>
      <c r="D722" s="97">
        <f>SUM(D723+D728)</f>
        <v>559838</v>
      </c>
      <c r="E722" s="151">
        <f>SUM(E723+E728)</f>
        <v>53184.990000000005</v>
      </c>
      <c r="F722" s="126">
        <f t="shared" si="44"/>
        <v>506653.01</v>
      </c>
      <c r="G722" s="131">
        <f t="shared" si="43"/>
        <v>9.5000678767786409E-2</v>
      </c>
    </row>
    <row r="723" spans="1:7" s="9" customFormat="1" x14ac:dyDescent="0.2">
      <c r="A723" s="32"/>
      <c r="B723" s="10">
        <v>50</v>
      </c>
      <c r="C723" s="60" t="s">
        <v>16</v>
      </c>
      <c r="D723" s="97">
        <f>SUM(D724+D727)</f>
        <v>465821</v>
      </c>
      <c r="E723" s="151">
        <f>SUM(E724+E727)</f>
        <v>38076.660000000003</v>
      </c>
      <c r="F723" s="126">
        <f t="shared" si="44"/>
        <v>427744.33999999997</v>
      </c>
      <c r="G723" s="131">
        <f t="shared" si="43"/>
        <v>8.1740969170561228E-2</v>
      </c>
    </row>
    <row r="724" spans="1:7" s="9" customFormat="1" x14ac:dyDescent="0.2">
      <c r="A724" s="32"/>
      <c r="B724" s="6">
        <v>500</v>
      </c>
      <c r="C724" s="61" t="s">
        <v>161</v>
      </c>
      <c r="D724" s="99">
        <f>SUM(D725:D726)</f>
        <v>348147</v>
      </c>
      <c r="E724" s="170">
        <f>SUM(E725:E726)</f>
        <v>28457.84</v>
      </c>
      <c r="F724" s="140">
        <f t="shared" si="44"/>
        <v>319689.15999999997</v>
      </c>
      <c r="G724" s="123">
        <f t="shared" si="43"/>
        <v>8.1740873826286017E-2</v>
      </c>
    </row>
    <row r="725" spans="1:7" s="9" customFormat="1" x14ac:dyDescent="0.2">
      <c r="A725" s="32"/>
      <c r="B725" s="6">
        <v>50020</v>
      </c>
      <c r="C725" s="61" t="s">
        <v>168</v>
      </c>
      <c r="D725" s="88">
        <v>150108</v>
      </c>
      <c r="E725" s="156">
        <v>12164.4</v>
      </c>
      <c r="F725" s="140">
        <f t="shared" si="44"/>
        <v>137943.6</v>
      </c>
      <c r="G725" s="123">
        <f t="shared" si="43"/>
        <v>8.1037652889919251E-2</v>
      </c>
    </row>
    <row r="726" spans="1:7" s="9" customFormat="1" x14ac:dyDescent="0.2">
      <c r="A726" s="32"/>
      <c r="B726" s="6">
        <v>50026</v>
      </c>
      <c r="C726" s="61" t="s">
        <v>413</v>
      </c>
      <c r="D726" s="88">
        <v>198039</v>
      </c>
      <c r="E726" s="156">
        <v>16293.44</v>
      </c>
      <c r="F726" s="140">
        <f t="shared" si="44"/>
        <v>181745.56</v>
      </c>
      <c r="G726" s="123">
        <f t="shared" si="43"/>
        <v>8.2273895545826828E-2</v>
      </c>
    </row>
    <row r="727" spans="1:7" s="9" customFormat="1" x14ac:dyDescent="0.2">
      <c r="A727" s="32"/>
      <c r="B727" s="6">
        <v>506</v>
      </c>
      <c r="C727" s="61" t="s">
        <v>162</v>
      </c>
      <c r="D727" s="88">
        <v>117674</v>
      </c>
      <c r="E727" s="156">
        <v>9618.82</v>
      </c>
      <c r="F727" s="140">
        <f t="shared" si="44"/>
        <v>108055.18</v>
      </c>
      <c r="G727" s="123">
        <f t="shared" ref="G727:G758" si="45">E727/D727</f>
        <v>8.174125125346296E-2</v>
      </c>
    </row>
    <row r="728" spans="1:7" s="9" customFormat="1" x14ac:dyDescent="0.2">
      <c r="A728" s="32"/>
      <c r="B728" s="10">
        <v>55</v>
      </c>
      <c r="C728" s="60" t="s">
        <v>17</v>
      </c>
      <c r="D728" s="97">
        <f>SUM(D729:D739)</f>
        <v>94017</v>
      </c>
      <c r="E728" s="151">
        <f>SUM(E729:E739)</f>
        <v>15108.33</v>
      </c>
      <c r="F728" s="126">
        <f t="shared" si="44"/>
        <v>78908.67</v>
      </c>
      <c r="G728" s="131">
        <f t="shared" si="45"/>
        <v>0.16069785251603433</v>
      </c>
    </row>
    <row r="729" spans="1:7" s="9" customFormat="1" x14ac:dyDescent="0.2">
      <c r="A729" s="32"/>
      <c r="B729" s="6">
        <v>5500</v>
      </c>
      <c r="C729" s="61" t="s">
        <v>18</v>
      </c>
      <c r="D729" s="88">
        <v>1600</v>
      </c>
      <c r="E729" s="156">
        <v>136.53</v>
      </c>
      <c r="F729" s="140">
        <f t="shared" si="44"/>
        <v>1463.47</v>
      </c>
      <c r="G729" s="123">
        <f t="shared" si="45"/>
        <v>8.5331249999999997E-2</v>
      </c>
    </row>
    <row r="730" spans="1:7" s="9" customFormat="1" x14ac:dyDescent="0.2">
      <c r="A730" s="32"/>
      <c r="B730" s="6">
        <v>5504</v>
      </c>
      <c r="C730" s="61" t="s">
        <v>20</v>
      </c>
      <c r="D730" s="88">
        <v>3800</v>
      </c>
      <c r="E730" s="156">
        <v>583</v>
      </c>
      <c r="F730" s="140">
        <f t="shared" si="44"/>
        <v>3217</v>
      </c>
      <c r="G730" s="123">
        <f t="shared" si="45"/>
        <v>0.15342105263157896</v>
      </c>
    </row>
    <row r="731" spans="1:7" s="9" customFormat="1" x14ac:dyDescent="0.2">
      <c r="A731" s="32"/>
      <c r="B731" s="6">
        <v>5511</v>
      </c>
      <c r="C731" s="61" t="s">
        <v>163</v>
      </c>
      <c r="D731" s="88">
        <v>35683</v>
      </c>
      <c r="E731" s="156">
        <v>7663.06</v>
      </c>
      <c r="F731" s="140">
        <f t="shared" si="44"/>
        <v>28019.94</v>
      </c>
      <c r="G731" s="123">
        <f t="shared" si="45"/>
        <v>0.21475380433259536</v>
      </c>
    </row>
    <row r="732" spans="1:7" s="9" customFormat="1" x14ac:dyDescent="0.2">
      <c r="A732" s="32"/>
      <c r="B732" s="6">
        <v>5513</v>
      </c>
      <c r="C732" s="61" t="s">
        <v>21</v>
      </c>
      <c r="D732" s="88">
        <v>100</v>
      </c>
      <c r="E732" s="156">
        <v>0</v>
      </c>
      <c r="F732" s="140">
        <f t="shared" si="44"/>
        <v>100</v>
      </c>
      <c r="G732" s="123">
        <f t="shared" si="45"/>
        <v>0</v>
      </c>
    </row>
    <row r="733" spans="1:7" s="9" customFormat="1" x14ac:dyDescent="0.2">
      <c r="A733" s="32"/>
      <c r="B733" s="6">
        <v>5514</v>
      </c>
      <c r="C733" s="61" t="s">
        <v>164</v>
      </c>
      <c r="D733" s="88">
        <v>6100</v>
      </c>
      <c r="E733" s="156">
        <v>992.98</v>
      </c>
      <c r="F733" s="140">
        <f t="shared" si="44"/>
        <v>5107.0200000000004</v>
      </c>
      <c r="G733" s="123">
        <f t="shared" si="45"/>
        <v>0.16278360655737706</v>
      </c>
    </row>
    <row r="734" spans="1:7" s="9" customFormat="1" x14ac:dyDescent="0.2">
      <c r="A734" s="32"/>
      <c r="B734" s="6">
        <v>5515</v>
      </c>
      <c r="C734" s="61" t="s">
        <v>22</v>
      </c>
      <c r="D734" s="88">
        <v>10904</v>
      </c>
      <c r="E734" s="156">
        <v>1942.24</v>
      </c>
      <c r="F734" s="140">
        <f t="shared" si="44"/>
        <v>8961.76</v>
      </c>
      <c r="G734" s="123">
        <f t="shared" si="45"/>
        <v>0.17812179016874541</v>
      </c>
    </row>
    <row r="735" spans="1:7" s="9" customFormat="1" x14ac:dyDescent="0.2">
      <c r="A735" s="32"/>
      <c r="B735" s="6">
        <v>5521</v>
      </c>
      <c r="C735" s="61" t="s">
        <v>79</v>
      </c>
      <c r="D735" s="88">
        <v>17000</v>
      </c>
      <c r="E735" s="156">
        <v>1588.85</v>
      </c>
      <c r="F735" s="140">
        <f t="shared" si="44"/>
        <v>15411.15</v>
      </c>
      <c r="G735" s="123">
        <f t="shared" si="45"/>
        <v>9.3461764705882341E-2</v>
      </c>
    </row>
    <row r="736" spans="1:7" s="9" customFormat="1" x14ac:dyDescent="0.2">
      <c r="A736" s="32"/>
      <c r="B736" s="6">
        <v>5522</v>
      </c>
      <c r="C736" s="61" t="s">
        <v>63</v>
      </c>
      <c r="D736" s="88">
        <v>150</v>
      </c>
      <c r="E736" s="156">
        <v>0</v>
      </c>
      <c r="F736" s="140">
        <f t="shared" si="44"/>
        <v>150</v>
      </c>
      <c r="G736" s="123">
        <f t="shared" si="45"/>
        <v>0</v>
      </c>
    </row>
    <row r="737" spans="1:7" s="9" customFormat="1" x14ac:dyDescent="0.2">
      <c r="A737" s="32"/>
      <c r="B737" s="6">
        <v>5524</v>
      </c>
      <c r="C737" s="61" t="s">
        <v>24</v>
      </c>
      <c r="D737" s="88">
        <v>17380</v>
      </c>
      <c r="E737" s="156">
        <v>2201.67</v>
      </c>
      <c r="F737" s="140">
        <f t="shared" si="44"/>
        <v>15178.33</v>
      </c>
      <c r="G737" s="123">
        <f t="shared" si="45"/>
        <v>0.12667836593785961</v>
      </c>
    </row>
    <row r="738" spans="1:7" s="9" customFormat="1" x14ac:dyDescent="0.2">
      <c r="A738" s="32"/>
      <c r="B738" s="6">
        <v>5525</v>
      </c>
      <c r="C738" s="61" t="s">
        <v>37</v>
      </c>
      <c r="D738" s="88">
        <v>1000</v>
      </c>
      <c r="E738" s="156">
        <v>0</v>
      </c>
      <c r="F738" s="140">
        <f t="shared" si="44"/>
        <v>1000</v>
      </c>
      <c r="G738" s="123">
        <f t="shared" si="45"/>
        <v>0</v>
      </c>
    </row>
    <row r="739" spans="1:7" s="9" customFormat="1" x14ac:dyDescent="0.2">
      <c r="A739" s="32"/>
      <c r="B739" s="6">
        <v>5532</v>
      </c>
      <c r="C739" s="61" t="s">
        <v>61</v>
      </c>
      <c r="D739" s="88">
        <v>300</v>
      </c>
      <c r="E739" s="156">
        <v>0</v>
      </c>
      <c r="F739" s="140">
        <f t="shared" si="44"/>
        <v>300</v>
      </c>
      <c r="G739" s="123">
        <f t="shared" si="45"/>
        <v>0</v>
      </c>
    </row>
    <row r="740" spans="1:7" s="12" customFormat="1" ht="13.5" x14ac:dyDescent="0.25">
      <c r="A740" s="32" t="s">
        <v>332</v>
      </c>
      <c r="B740" s="10" t="s">
        <v>270</v>
      </c>
      <c r="C740" s="74"/>
      <c r="D740" s="97">
        <f>SUM(D741+D746)</f>
        <v>540817</v>
      </c>
      <c r="E740" s="151">
        <f>SUM(E741+E746)</f>
        <v>46572.369999999995</v>
      </c>
      <c r="F740" s="126">
        <f t="shared" si="44"/>
        <v>494244.63</v>
      </c>
      <c r="G740" s="131">
        <f t="shared" si="45"/>
        <v>8.611484106453754E-2</v>
      </c>
    </row>
    <row r="741" spans="1:7" s="9" customFormat="1" x14ac:dyDescent="0.2">
      <c r="A741" s="32"/>
      <c r="B741" s="10">
        <v>50</v>
      </c>
      <c r="C741" s="60" t="s">
        <v>16</v>
      </c>
      <c r="D741" s="97">
        <f>SUM(D742+D745)</f>
        <v>434448</v>
      </c>
      <c r="E741" s="151">
        <f>SUM(E742+E745)</f>
        <v>35943.199999999997</v>
      </c>
      <c r="F741" s="126">
        <f t="shared" si="44"/>
        <v>398504.8</v>
      </c>
      <c r="G741" s="131">
        <f t="shared" si="45"/>
        <v>8.2733031340919971E-2</v>
      </c>
    </row>
    <row r="742" spans="1:7" s="9" customFormat="1" x14ac:dyDescent="0.2">
      <c r="A742" s="32"/>
      <c r="B742" s="6">
        <v>500</v>
      </c>
      <c r="C742" s="61" t="s">
        <v>161</v>
      </c>
      <c r="D742" s="99">
        <f>SUM(D743:D744)</f>
        <v>324700</v>
      </c>
      <c r="E742" s="170">
        <f>SUM(E743:E744)</f>
        <v>26851.96</v>
      </c>
      <c r="F742" s="140">
        <f t="shared" si="44"/>
        <v>297848.03999999998</v>
      </c>
      <c r="G742" s="123">
        <f t="shared" si="45"/>
        <v>8.2697751770865413E-2</v>
      </c>
    </row>
    <row r="743" spans="1:7" s="9" customFormat="1" x14ac:dyDescent="0.2">
      <c r="A743" s="32"/>
      <c r="B743" s="6">
        <v>50020</v>
      </c>
      <c r="C743" s="61" t="s">
        <v>168</v>
      </c>
      <c r="D743" s="88">
        <v>138188</v>
      </c>
      <c r="E743" s="156">
        <v>11422.97</v>
      </c>
      <c r="F743" s="140">
        <f t="shared" si="44"/>
        <v>126765.03</v>
      </c>
      <c r="G743" s="123">
        <f t="shared" si="45"/>
        <v>8.2662532202506731E-2</v>
      </c>
    </row>
    <row r="744" spans="1:7" s="9" customFormat="1" x14ac:dyDescent="0.2">
      <c r="A744" s="32"/>
      <c r="B744" s="6">
        <v>50026</v>
      </c>
      <c r="C744" s="61" t="s">
        <v>413</v>
      </c>
      <c r="D744" s="88">
        <v>186512</v>
      </c>
      <c r="E744" s="156">
        <v>15428.99</v>
      </c>
      <c r="F744" s="140">
        <f t="shared" si="44"/>
        <v>171083.01</v>
      </c>
      <c r="G744" s="123">
        <f t="shared" si="45"/>
        <v>8.2723846186840519E-2</v>
      </c>
    </row>
    <row r="745" spans="1:7" s="9" customFormat="1" x14ac:dyDescent="0.2">
      <c r="A745" s="32"/>
      <c r="B745" s="6">
        <v>506</v>
      </c>
      <c r="C745" s="61" t="s">
        <v>162</v>
      </c>
      <c r="D745" s="88">
        <v>109748</v>
      </c>
      <c r="E745" s="156">
        <v>9091.24</v>
      </c>
      <c r="F745" s="140">
        <f t="shared" si="44"/>
        <v>100656.76</v>
      </c>
      <c r="G745" s="123">
        <f t="shared" si="45"/>
        <v>8.2837409337755588E-2</v>
      </c>
    </row>
    <row r="746" spans="1:7" s="9" customFormat="1" x14ac:dyDescent="0.2">
      <c r="A746" s="32"/>
      <c r="B746" s="10">
        <v>55</v>
      </c>
      <c r="C746" s="60" t="s">
        <v>17</v>
      </c>
      <c r="D746" s="97">
        <f>SUM(D747:D759)</f>
        <v>106369</v>
      </c>
      <c r="E746" s="151">
        <f>SUM(E747:E759)</f>
        <v>10629.170000000002</v>
      </c>
      <c r="F746" s="126">
        <f t="shared" si="44"/>
        <v>95739.83</v>
      </c>
      <c r="G746" s="131">
        <f t="shared" si="45"/>
        <v>9.9927328450958475E-2</v>
      </c>
    </row>
    <row r="747" spans="1:7" s="9" customFormat="1" x14ac:dyDescent="0.2">
      <c r="A747" s="32"/>
      <c r="B747" s="6">
        <v>5500</v>
      </c>
      <c r="C747" s="61" t="s">
        <v>18</v>
      </c>
      <c r="D747" s="88">
        <v>3200</v>
      </c>
      <c r="E747" s="156">
        <v>303.35000000000002</v>
      </c>
      <c r="F747" s="140">
        <f t="shared" si="44"/>
        <v>2896.65</v>
      </c>
      <c r="G747" s="123">
        <f t="shared" si="45"/>
        <v>9.4796875000000003E-2</v>
      </c>
    </row>
    <row r="748" spans="1:7" s="9" customFormat="1" x14ac:dyDescent="0.2">
      <c r="A748" s="32"/>
      <c r="B748" s="6">
        <v>5504</v>
      </c>
      <c r="C748" s="61" t="s">
        <v>20</v>
      </c>
      <c r="D748" s="88">
        <v>3100</v>
      </c>
      <c r="E748" s="156">
        <v>0</v>
      </c>
      <c r="F748" s="140">
        <f t="shared" si="44"/>
        <v>3100</v>
      </c>
      <c r="G748" s="123">
        <f t="shared" si="45"/>
        <v>0</v>
      </c>
    </row>
    <row r="749" spans="1:7" s="9" customFormat="1" x14ac:dyDescent="0.2">
      <c r="A749" s="32"/>
      <c r="B749" s="6">
        <v>5511</v>
      </c>
      <c r="C749" s="61" t="s">
        <v>163</v>
      </c>
      <c r="D749" s="88">
        <v>58939</v>
      </c>
      <c r="E749" s="156">
        <v>6224.41</v>
      </c>
      <c r="F749" s="140">
        <f t="shared" si="44"/>
        <v>52714.59</v>
      </c>
      <c r="G749" s="123">
        <f t="shared" si="45"/>
        <v>0.10560766215918152</v>
      </c>
    </row>
    <row r="750" spans="1:7" s="9" customFormat="1" x14ac:dyDescent="0.2">
      <c r="A750" s="32"/>
      <c r="B750" s="6">
        <v>5513</v>
      </c>
      <c r="C750" s="61" t="s">
        <v>21</v>
      </c>
      <c r="D750" s="88">
        <v>700</v>
      </c>
      <c r="E750" s="156">
        <v>0</v>
      </c>
      <c r="F750" s="140">
        <f t="shared" si="44"/>
        <v>700</v>
      </c>
      <c r="G750" s="123">
        <f t="shared" si="45"/>
        <v>0</v>
      </c>
    </row>
    <row r="751" spans="1:7" s="9" customFormat="1" x14ac:dyDescent="0.2">
      <c r="A751" s="32"/>
      <c r="B751" s="6">
        <v>5514</v>
      </c>
      <c r="C751" s="61" t="s">
        <v>164</v>
      </c>
      <c r="D751" s="88">
        <v>3800</v>
      </c>
      <c r="E751" s="156">
        <v>759.85</v>
      </c>
      <c r="F751" s="140">
        <f t="shared" si="44"/>
        <v>3040.15</v>
      </c>
      <c r="G751" s="123">
        <f t="shared" si="45"/>
        <v>0.19996052631578948</v>
      </c>
    </row>
    <row r="752" spans="1:7" s="9" customFormat="1" x14ac:dyDescent="0.2">
      <c r="A752" s="32"/>
      <c r="B752" s="6">
        <v>5515</v>
      </c>
      <c r="C752" s="61" t="s">
        <v>22</v>
      </c>
      <c r="D752" s="88">
        <v>4400</v>
      </c>
      <c r="E752" s="156">
        <v>75.97</v>
      </c>
      <c r="F752" s="140">
        <f t="shared" si="44"/>
        <v>4324.03</v>
      </c>
      <c r="G752" s="123">
        <f t="shared" si="45"/>
        <v>1.7265909090909092E-2</v>
      </c>
    </row>
    <row r="753" spans="1:7" s="9" customFormat="1" x14ac:dyDescent="0.2">
      <c r="A753" s="32"/>
      <c r="B753" s="6">
        <v>5521</v>
      </c>
      <c r="C753" s="61" t="s">
        <v>79</v>
      </c>
      <c r="D753" s="88">
        <v>18000</v>
      </c>
      <c r="E753" s="156">
        <v>2268.84</v>
      </c>
      <c r="F753" s="140">
        <f t="shared" si="44"/>
        <v>15731.16</v>
      </c>
      <c r="G753" s="123">
        <f t="shared" si="45"/>
        <v>0.12604666666666667</v>
      </c>
    </row>
    <row r="754" spans="1:7" s="9" customFormat="1" x14ac:dyDescent="0.2">
      <c r="A754" s="32"/>
      <c r="B754" s="6">
        <v>5522</v>
      </c>
      <c r="C754" s="61" t="s">
        <v>63</v>
      </c>
      <c r="D754" s="88">
        <v>1300</v>
      </c>
      <c r="E754" s="156">
        <v>0</v>
      </c>
      <c r="F754" s="140">
        <f t="shared" si="44"/>
        <v>1300</v>
      </c>
      <c r="G754" s="123">
        <f t="shared" si="45"/>
        <v>0</v>
      </c>
    </row>
    <row r="755" spans="1:7" s="9" customFormat="1" x14ac:dyDescent="0.2">
      <c r="A755" s="32"/>
      <c r="B755" s="6">
        <v>5524</v>
      </c>
      <c r="C755" s="61" t="s">
        <v>24</v>
      </c>
      <c r="D755" s="88">
        <v>9000</v>
      </c>
      <c r="E755" s="156">
        <v>947.75</v>
      </c>
      <c r="F755" s="140">
        <f t="shared" si="44"/>
        <v>8052.25</v>
      </c>
      <c r="G755" s="123">
        <f t="shared" si="45"/>
        <v>0.10530555555555556</v>
      </c>
    </row>
    <row r="756" spans="1:7" s="9" customFormat="1" x14ac:dyDescent="0.2">
      <c r="A756" s="32"/>
      <c r="B756" s="6">
        <v>5525</v>
      </c>
      <c r="C756" s="61" t="s">
        <v>37</v>
      </c>
      <c r="D756" s="88">
        <v>1200</v>
      </c>
      <c r="E756" s="156">
        <v>0</v>
      </c>
      <c r="F756" s="140">
        <f t="shared" si="44"/>
        <v>1200</v>
      </c>
      <c r="G756" s="123">
        <f t="shared" si="45"/>
        <v>0</v>
      </c>
    </row>
    <row r="757" spans="1:7" s="9" customFormat="1" x14ac:dyDescent="0.2">
      <c r="A757" s="32"/>
      <c r="B757" s="6">
        <v>5532</v>
      </c>
      <c r="C757" s="61" t="s">
        <v>61</v>
      </c>
      <c r="D757" s="88">
        <v>300</v>
      </c>
      <c r="E757" s="156">
        <v>49</v>
      </c>
      <c r="F757" s="140">
        <f t="shared" si="44"/>
        <v>251</v>
      </c>
      <c r="G757" s="123">
        <f t="shared" si="45"/>
        <v>0.16333333333333333</v>
      </c>
    </row>
    <row r="758" spans="1:7" s="9" customFormat="1" x14ac:dyDescent="0.2">
      <c r="A758" s="32"/>
      <c r="B758" s="6">
        <v>5539</v>
      </c>
      <c r="C758" s="61" t="s">
        <v>178</v>
      </c>
      <c r="D758" s="88">
        <v>130</v>
      </c>
      <c r="E758" s="156">
        <v>0</v>
      </c>
      <c r="F758" s="140">
        <f t="shared" si="44"/>
        <v>130</v>
      </c>
      <c r="G758" s="123">
        <f t="shared" si="45"/>
        <v>0</v>
      </c>
    </row>
    <row r="759" spans="1:7" x14ac:dyDescent="0.2">
      <c r="A759" s="34"/>
      <c r="B759" s="6">
        <v>5540</v>
      </c>
      <c r="C759" s="61" t="s">
        <v>175</v>
      </c>
      <c r="D759" s="88">
        <v>2300</v>
      </c>
      <c r="E759" s="156">
        <v>0</v>
      </c>
      <c r="F759" s="140">
        <f t="shared" si="44"/>
        <v>2300</v>
      </c>
      <c r="G759" s="123">
        <f t="shared" ref="G759:G790" si="46">E759/D759</f>
        <v>0</v>
      </c>
    </row>
    <row r="760" spans="1:7" s="12" customFormat="1" ht="13.5" x14ac:dyDescent="0.25">
      <c r="A760" s="32" t="s">
        <v>337</v>
      </c>
      <c r="B760" s="10" t="s">
        <v>146</v>
      </c>
      <c r="C760" s="74"/>
      <c r="D760" s="97">
        <f>SUM(D761+D766)</f>
        <v>231123</v>
      </c>
      <c r="E760" s="151">
        <f>SUM(E761+E766)</f>
        <v>22579.989999999998</v>
      </c>
      <c r="F760" s="126">
        <f t="shared" si="44"/>
        <v>208543.01</v>
      </c>
      <c r="G760" s="131">
        <f t="shared" si="46"/>
        <v>9.7696854056065374E-2</v>
      </c>
    </row>
    <row r="761" spans="1:7" s="9" customFormat="1" x14ac:dyDescent="0.2">
      <c r="A761" s="32"/>
      <c r="B761" s="10">
        <v>50</v>
      </c>
      <c r="C761" s="60" t="s">
        <v>16</v>
      </c>
      <c r="D761" s="97">
        <f>SUM(D762+D765)</f>
        <v>176759</v>
      </c>
      <c r="E761" s="151">
        <f>SUM(E762+E765)</f>
        <v>14256.579999999998</v>
      </c>
      <c r="F761" s="126">
        <f t="shared" si="44"/>
        <v>162502.42000000001</v>
      </c>
      <c r="G761" s="131">
        <f t="shared" si="46"/>
        <v>8.0655468745580133E-2</v>
      </c>
    </row>
    <row r="762" spans="1:7" s="9" customFormat="1" x14ac:dyDescent="0.2">
      <c r="A762" s="32"/>
      <c r="B762" s="6">
        <v>500</v>
      </c>
      <c r="C762" s="61" t="s">
        <v>161</v>
      </c>
      <c r="D762" s="99">
        <f>SUM(D763:D764)</f>
        <v>132107</v>
      </c>
      <c r="E762" s="170">
        <f>SUM(E763:E764)</f>
        <v>10716.009999999998</v>
      </c>
      <c r="F762" s="140">
        <f t="shared" si="44"/>
        <v>121390.99</v>
      </c>
      <c r="G762" s="123">
        <f t="shared" si="46"/>
        <v>8.1116140704126191E-2</v>
      </c>
    </row>
    <row r="763" spans="1:7" s="9" customFormat="1" x14ac:dyDescent="0.2">
      <c r="A763" s="32"/>
      <c r="B763" s="6">
        <v>50020</v>
      </c>
      <c r="C763" s="61" t="s">
        <v>168</v>
      </c>
      <c r="D763" s="88">
        <v>68198</v>
      </c>
      <c r="E763" s="156">
        <v>5446.82</v>
      </c>
      <c r="F763" s="140">
        <f t="shared" si="44"/>
        <v>62751.18</v>
      </c>
      <c r="G763" s="123">
        <f t="shared" si="46"/>
        <v>7.9867738056834503E-2</v>
      </c>
    </row>
    <row r="764" spans="1:7" s="9" customFormat="1" x14ac:dyDescent="0.2">
      <c r="A764" s="32"/>
      <c r="B764" s="6">
        <v>50026</v>
      </c>
      <c r="C764" s="61" t="s">
        <v>413</v>
      </c>
      <c r="D764" s="88">
        <v>63909</v>
      </c>
      <c r="E764" s="156">
        <v>5269.19</v>
      </c>
      <c r="F764" s="140">
        <f t="shared" si="44"/>
        <v>58639.81</v>
      </c>
      <c r="G764" s="123">
        <f t="shared" si="46"/>
        <v>8.2448324962055411E-2</v>
      </c>
    </row>
    <row r="765" spans="1:7" s="9" customFormat="1" x14ac:dyDescent="0.2">
      <c r="A765" s="32"/>
      <c r="B765" s="6">
        <v>506</v>
      </c>
      <c r="C765" s="61" t="s">
        <v>162</v>
      </c>
      <c r="D765" s="88">
        <v>44652</v>
      </c>
      <c r="E765" s="156">
        <v>3540.57</v>
      </c>
      <c r="F765" s="140">
        <f t="shared" ref="F765:F828" si="47">D765-E765</f>
        <v>41111.43</v>
      </c>
      <c r="G765" s="123">
        <f t="shared" si="46"/>
        <v>7.9292528890083314E-2</v>
      </c>
    </row>
    <row r="766" spans="1:7" s="9" customFormat="1" x14ac:dyDescent="0.2">
      <c r="A766" s="32"/>
      <c r="B766" s="10">
        <v>55</v>
      </c>
      <c r="C766" s="60" t="s">
        <v>17</v>
      </c>
      <c r="D766" s="97">
        <f>SUM(D767:D779)</f>
        <v>54364</v>
      </c>
      <c r="E766" s="151">
        <f>SUM(E767:E779)</f>
        <v>8323.41</v>
      </c>
      <c r="F766" s="126">
        <f t="shared" si="47"/>
        <v>46040.59</v>
      </c>
      <c r="G766" s="131">
        <f t="shared" si="46"/>
        <v>0.1531051798984622</v>
      </c>
    </row>
    <row r="767" spans="1:7" s="9" customFormat="1" x14ac:dyDescent="0.2">
      <c r="A767" s="32"/>
      <c r="B767" s="6">
        <v>5500</v>
      </c>
      <c r="C767" s="61" t="s">
        <v>18</v>
      </c>
      <c r="D767" s="88">
        <v>2831</v>
      </c>
      <c r="E767" s="156">
        <v>355.85</v>
      </c>
      <c r="F767" s="140">
        <f t="shared" si="47"/>
        <v>2475.15</v>
      </c>
      <c r="G767" s="123">
        <f t="shared" si="46"/>
        <v>0.12569763334510775</v>
      </c>
    </row>
    <row r="768" spans="1:7" s="9" customFormat="1" x14ac:dyDescent="0.2">
      <c r="A768" s="32"/>
      <c r="B768" s="6">
        <v>5504</v>
      </c>
      <c r="C768" s="61" t="s">
        <v>20</v>
      </c>
      <c r="D768" s="88">
        <v>2000</v>
      </c>
      <c r="E768" s="156">
        <v>234</v>
      </c>
      <c r="F768" s="140">
        <f t="shared" si="47"/>
        <v>1766</v>
      </c>
      <c r="G768" s="123">
        <f t="shared" si="46"/>
        <v>0.11700000000000001</v>
      </c>
    </row>
    <row r="769" spans="1:7" s="9" customFormat="1" x14ac:dyDescent="0.2">
      <c r="A769" s="32"/>
      <c r="B769" s="6">
        <v>5511</v>
      </c>
      <c r="C769" s="61" t="s">
        <v>163</v>
      </c>
      <c r="D769" s="88">
        <v>29840</v>
      </c>
      <c r="E769" s="156">
        <v>6693.11</v>
      </c>
      <c r="F769" s="140">
        <f t="shared" si="47"/>
        <v>23146.89</v>
      </c>
      <c r="G769" s="123">
        <f t="shared" si="46"/>
        <v>0.22429993297587131</v>
      </c>
    </row>
    <row r="770" spans="1:7" s="9" customFormat="1" x14ac:dyDescent="0.2">
      <c r="A770" s="32"/>
      <c r="B770" s="6">
        <v>5513</v>
      </c>
      <c r="C770" s="61" t="s">
        <v>21</v>
      </c>
      <c r="D770" s="88">
        <v>1800</v>
      </c>
      <c r="E770" s="156">
        <v>127.8</v>
      </c>
      <c r="F770" s="140">
        <f t="shared" si="47"/>
        <v>1672.2</v>
      </c>
      <c r="G770" s="123">
        <f t="shared" si="46"/>
        <v>7.0999999999999994E-2</v>
      </c>
    </row>
    <row r="771" spans="1:7" s="9" customFormat="1" x14ac:dyDescent="0.2">
      <c r="A771" s="32"/>
      <c r="B771" s="6">
        <v>5514</v>
      </c>
      <c r="C771" s="61" t="s">
        <v>164</v>
      </c>
      <c r="D771" s="88">
        <v>1150</v>
      </c>
      <c r="E771" s="156">
        <v>169.91</v>
      </c>
      <c r="F771" s="140">
        <f t="shared" si="47"/>
        <v>980.09</v>
      </c>
      <c r="G771" s="123">
        <f t="shared" si="46"/>
        <v>0.14774782608695652</v>
      </c>
    </row>
    <row r="772" spans="1:7" s="9" customFormat="1" x14ac:dyDescent="0.2">
      <c r="A772" s="32"/>
      <c r="B772" s="6">
        <v>5515</v>
      </c>
      <c r="C772" s="61" t="s">
        <v>22</v>
      </c>
      <c r="D772" s="88">
        <v>7270</v>
      </c>
      <c r="E772" s="156">
        <v>4.8</v>
      </c>
      <c r="F772" s="140">
        <f t="shared" si="47"/>
        <v>7265.2</v>
      </c>
      <c r="G772" s="123">
        <f t="shared" si="46"/>
        <v>6.6024759284731777E-4</v>
      </c>
    </row>
    <row r="773" spans="1:7" s="9" customFormat="1" x14ac:dyDescent="0.2">
      <c r="A773" s="32"/>
      <c r="B773" s="6">
        <v>5521</v>
      </c>
      <c r="C773" s="61" t="s">
        <v>79</v>
      </c>
      <c r="D773" s="88">
        <v>3033</v>
      </c>
      <c r="E773" s="156">
        <v>720.04</v>
      </c>
      <c r="F773" s="140">
        <f t="shared" si="47"/>
        <v>2312.96</v>
      </c>
      <c r="G773" s="123">
        <f t="shared" si="46"/>
        <v>0.23740191229805471</v>
      </c>
    </row>
    <row r="774" spans="1:7" s="9" customFormat="1" x14ac:dyDescent="0.2">
      <c r="A774" s="32"/>
      <c r="B774" s="6">
        <v>5522</v>
      </c>
      <c r="C774" s="61" t="s">
        <v>63</v>
      </c>
      <c r="D774" s="88">
        <v>300</v>
      </c>
      <c r="E774" s="156">
        <v>0</v>
      </c>
      <c r="F774" s="140">
        <f t="shared" si="47"/>
        <v>300</v>
      </c>
      <c r="G774" s="123">
        <f t="shared" si="46"/>
        <v>0</v>
      </c>
    </row>
    <row r="775" spans="1:7" s="9" customFormat="1" x14ac:dyDescent="0.2">
      <c r="A775" s="32"/>
      <c r="B775" s="6">
        <v>5524</v>
      </c>
      <c r="C775" s="61" t="s">
        <v>24</v>
      </c>
      <c r="D775" s="88">
        <v>3900</v>
      </c>
      <c r="E775" s="156">
        <v>17.899999999999999</v>
      </c>
      <c r="F775" s="140">
        <f t="shared" si="47"/>
        <v>3882.1</v>
      </c>
      <c r="G775" s="123">
        <f t="shared" si="46"/>
        <v>4.5897435897435893E-3</v>
      </c>
    </row>
    <row r="776" spans="1:7" s="9" customFormat="1" x14ac:dyDescent="0.2">
      <c r="A776" s="32"/>
      <c r="B776" s="6">
        <v>5525</v>
      </c>
      <c r="C776" s="61" t="s">
        <v>37</v>
      </c>
      <c r="D776" s="88">
        <v>940</v>
      </c>
      <c r="E776" s="156">
        <v>0</v>
      </c>
      <c r="F776" s="140">
        <f t="shared" si="47"/>
        <v>940</v>
      </c>
      <c r="G776" s="123">
        <f t="shared" si="46"/>
        <v>0</v>
      </c>
    </row>
    <row r="777" spans="1:7" s="9" customFormat="1" x14ac:dyDescent="0.2">
      <c r="A777" s="32"/>
      <c r="B777" s="6">
        <v>5532</v>
      </c>
      <c r="C777" s="61" t="s">
        <v>61</v>
      </c>
      <c r="D777" s="88">
        <v>300</v>
      </c>
      <c r="E777" s="156">
        <v>0</v>
      </c>
      <c r="F777" s="140">
        <f t="shared" si="47"/>
        <v>300</v>
      </c>
      <c r="G777" s="123">
        <f t="shared" si="46"/>
        <v>0</v>
      </c>
    </row>
    <row r="778" spans="1:7" s="9" customFormat="1" x14ac:dyDescent="0.2">
      <c r="A778" s="32"/>
      <c r="B778" s="6">
        <v>5539</v>
      </c>
      <c r="C778" s="61" t="s">
        <v>178</v>
      </c>
      <c r="D778" s="88">
        <v>350</v>
      </c>
      <c r="E778" s="156">
        <v>0</v>
      </c>
      <c r="F778" s="140">
        <f t="shared" si="47"/>
        <v>350</v>
      </c>
      <c r="G778" s="123">
        <f t="shared" si="46"/>
        <v>0</v>
      </c>
    </row>
    <row r="779" spans="1:7" s="9" customFormat="1" x14ac:dyDescent="0.2">
      <c r="A779" s="32"/>
      <c r="B779" s="6">
        <v>5540</v>
      </c>
      <c r="C779" s="61" t="s">
        <v>175</v>
      </c>
      <c r="D779" s="88">
        <v>650</v>
      </c>
      <c r="E779" s="156">
        <v>0</v>
      </c>
      <c r="F779" s="140">
        <f t="shared" si="47"/>
        <v>650</v>
      </c>
      <c r="G779" s="123">
        <f t="shared" si="46"/>
        <v>0</v>
      </c>
    </row>
    <row r="780" spans="1:7" s="9" customFormat="1" x14ac:dyDescent="0.2">
      <c r="A780" s="32" t="s">
        <v>338</v>
      </c>
      <c r="B780" s="10" t="s">
        <v>207</v>
      </c>
      <c r="C780" s="74"/>
      <c r="D780" s="97">
        <f>SUM(D781+D785)</f>
        <v>97519</v>
      </c>
      <c r="E780" s="151">
        <f>SUM(E781+E785)</f>
        <v>8040.94</v>
      </c>
      <c r="F780" s="126">
        <f t="shared" si="47"/>
        <v>89478.06</v>
      </c>
      <c r="G780" s="131">
        <f t="shared" si="46"/>
        <v>8.2455111311641835E-2</v>
      </c>
    </row>
    <row r="781" spans="1:7" s="9" customFormat="1" x14ac:dyDescent="0.2">
      <c r="A781" s="32"/>
      <c r="B781" s="10">
        <v>50</v>
      </c>
      <c r="C781" s="60" t="s">
        <v>16</v>
      </c>
      <c r="D781" s="97">
        <f>SUM(D782+D784)</f>
        <v>87488</v>
      </c>
      <c r="E781" s="151">
        <f>SUM(E782+E784)</f>
        <v>7130.62</v>
      </c>
      <c r="F781" s="126">
        <f t="shared" si="47"/>
        <v>80357.38</v>
      </c>
      <c r="G781" s="131">
        <f t="shared" si="46"/>
        <v>8.1503977688368687E-2</v>
      </c>
    </row>
    <row r="782" spans="1:7" s="9" customFormat="1" x14ac:dyDescent="0.2">
      <c r="A782" s="32"/>
      <c r="B782" s="6">
        <v>500</v>
      </c>
      <c r="C782" s="61" t="s">
        <v>161</v>
      </c>
      <c r="D782" s="99">
        <f>SUM(D783)</f>
        <v>65387</v>
      </c>
      <c r="E782" s="170">
        <f>SUM(E783)</f>
        <v>5329.3</v>
      </c>
      <c r="F782" s="140">
        <f t="shared" si="47"/>
        <v>60057.7</v>
      </c>
      <c r="G782" s="123">
        <f t="shared" si="46"/>
        <v>8.1503968678789368E-2</v>
      </c>
    </row>
    <row r="783" spans="1:7" s="9" customFormat="1" x14ac:dyDescent="0.2">
      <c r="A783" s="32"/>
      <c r="B783" s="6">
        <v>50026</v>
      </c>
      <c r="C783" s="61" t="s">
        <v>413</v>
      </c>
      <c r="D783" s="88">
        <v>65387</v>
      </c>
      <c r="E783" s="156">
        <v>5329.3</v>
      </c>
      <c r="F783" s="140">
        <f t="shared" si="47"/>
        <v>60057.7</v>
      </c>
      <c r="G783" s="123">
        <f t="shared" si="46"/>
        <v>8.1503968678789368E-2</v>
      </c>
    </row>
    <row r="784" spans="1:7" s="9" customFormat="1" x14ac:dyDescent="0.2">
      <c r="A784" s="32"/>
      <c r="B784" s="6">
        <v>506</v>
      </c>
      <c r="C784" s="61" t="s">
        <v>162</v>
      </c>
      <c r="D784" s="88">
        <v>22101</v>
      </c>
      <c r="E784" s="156">
        <v>1801.32</v>
      </c>
      <c r="F784" s="140">
        <f t="shared" si="47"/>
        <v>20299.68</v>
      </c>
      <c r="G784" s="123">
        <f t="shared" si="46"/>
        <v>8.1504004343694855E-2</v>
      </c>
    </row>
    <row r="785" spans="1:7" s="9" customFormat="1" x14ac:dyDescent="0.2">
      <c r="A785" s="32"/>
      <c r="B785" s="10">
        <v>55</v>
      </c>
      <c r="C785" s="60" t="s">
        <v>17</v>
      </c>
      <c r="D785" s="97">
        <f>SUM(D786:D787)</f>
        <v>10031</v>
      </c>
      <c r="E785" s="151">
        <f>SUM(E786:E787)</f>
        <v>910.32</v>
      </c>
      <c r="F785" s="126">
        <f t="shared" si="47"/>
        <v>9120.68</v>
      </c>
      <c r="G785" s="131">
        <f t="shared" si="46"/>
        <v>9.0750672913966712E-2</v>
      </c>
    </row>
    <row r="786" spans="1:7" s="9" customFormat="1" x14ac:dyDescent="0.2">
      <c r="A786" s="32"/>
      <c r="B786" s="6">
        <v>5521</v>
      </c>
      <c r="C786" s="61" t="s">
        <v>79</v>
      </c>
      <c r="D786" s="88">
        <v>5800</v>
      </c>
      <c r="E786" s="156">
        <v>725.82</v>
      </c>
      <c r="F786" s="140">
        <f t="shared" si="47"/>
        <v>5074.18</v>
      </c>
      <c r="G786" s="123">
        <f t="shared" si="46"/>
        <v>0.12514137931034483</v>
      </c>
    </row>
    <row r="787" spans="1:7" s="9" customFormat="1" x14ac:dyDescent="0.2">
      <c r="A787" s="32"/>
      <c r="B787" s="6">
        <v>5524</v>
      </c>
      <c r="C787" s="61" t="s">
        <v>24</v>
      </c>
      <c r="D787" s="88">
        <v>4231</v>
      </c>
      <c r="E787" s="156">
        <v>184.5</v>
      </c>
      <c r="F787" s="140">
        <f t="shared" si="47"/>
        <v>4046.5</v>
      </c>
      <c r="G787" s="123">
        <f t="shared" si="46"/>
        <v>4.360671236114394E-2</v>
      </c>
    </row>
    <row r="788" spans="1:7" s="9" customFormat="1" x14ac:dyDescent="0.2">
      <c r="A788" s="32" t="s">
        <v>339</v>
      </c>
      <c r="B788" s="10" t="s">
        <v>208</v>
      </c>
      <c r="C788" s="74"/>
      <c r="D788" s="97">
        <f>SUM(D789+D794)</f>
        <v>50504</v>
      </c>
      <c r="E788" s="151">
        <f>SUM(E789+E794)</f>
        <v>3846.27</v>
      </c>
      <c r="F788" s="126">
        <f t="shared" si="47"/>
        <v>46657.73</v>
      </c>
      <c r="G788" s="131">
        <f t="shared" si="46"/>
        <v>7.6157730080785677E-2</v>
      </c>
    </row>
    <row r="789" spans="1:7" s="9" customFormat="1" x14ac:dyDescent="0.2">
      <c r="A789" s="32"/>
      <c r="B789" s="10">
        <v>50</v>
      </c>
      <c r="C789" s="60" t="s">
        <v>210</v>
      </c>
      <c r="D789" s="97">
        <f>SUM(D790+D793)</f>
        <v>43425</v>
      </c>
      <c r="E789" s="151">
        <f>SUM(E790+E793)</f>
        <v>3562.96</v>
      </c>
      <c r="F789" s="126">
        <f t="shared" si="47"/>
        <v>39862.04</v>
      </c>
      <c r="G789" s="131">
        <f t="shared" si="46"/>
        <v>8.204858952216465E-2</v>
      </c>
    </row>
    <row r="790" spans="1:7" s="9" customFormat="1" x14ac:dyDescent="0.2">
      <c r="A790" s="32"/>
      <c r="B790" s="6">
        <v>500</v>
      </c>
      <c r="C790" s="61" t="s">
        <v>161</v>
      </c>
      <c r="D790" s="99">
        <f>SUM(D791:D792)</f>
        <v>32455</v>
      </c>
      <c r="E790" s="170">
        <f>SUM(E791:E792)</f>
        <v>2662.89</v>
      </c>
      <c r="F790" s="140">
        <f t="shared" si="47"/>
        <v>29792.11</v>
      </c>
      <c r="G790" s="123">
        <f t="shared" si="46"/>
        <v>8.204868279155754E-2</v>
      </c>
    </row>
    <row r="791" spans="1:7" s="9" customFormat="1" x14ac:dyDescent="0.2">
      <c r="A791" s="32"/>
      <c r="B791" s="6">
        <v>50026</v>
      </c>
      <c r="C791" s="61" t="s">
        <v>413</v>
      </c>
      <c r="D791" s="88">
        <v>31955</v>
      </c>
      <c r="E791" s="156">
        <v>2662.89</v>
      </c>
      <c r="F791" s="140">
        <f t="shared" si="47"/>
        <v>29292.11</v>
      </c>
      <c r="G791" s="123">
        <f t="shared" ref="G791:G822" si="48">E791/D791</f>
        <v>8.3332498826474727E-2</v>
      </c>
    </row>
    <row r="792" spans="1:7" s="9" customFormat="1" ht="25.5" x14ac:dyDescent="0.2">
      <c r="A792" s="32"/>
      <c r="B792" s="6">
        <v>5005</v>
      </c>
      <c r="C792" s="61" t="s">
        <v>185</v>
      </c>
      <c r="D792" s="88">
        <v>500</v>
      </c>
      <c r="E792" s="156">
        <v>0</v>
      </c>
      <c r="F792" s="140">
        <f t="shared" si="47"/>
        <v>500</v>
      </c>
      <c r="G792" s="123">
        <f t="shared" si="48"/>
        <v>0</v>
      </c>
    </row>
    <row r="793" spans="1:7" s="9" customFormat="1" x14ac:dyDescent="0.2">
      <c r="A793" s="32"/>
      <c r="B793" s="6">
        <v>506</v>
      </c>
      <c r="C793" s="61" t="s">
        <v>162</v>
      </c>
      <c r="D793" s="88">
        <v>10970</v>
      </c>
      <c r="E793" s="156">
        <v>900.07</v>
      </c>
      <c r="F793" s="140">
        <f t="shared" si="47"/>
        <v>10069.93</v>
      </c>
      <c r="G793" s="123">
        <f t="shared" si="48"/>
        <v>8.2048313582497728E-2</v>
      </c>
    </row>
    <row r="794" spans="1:7" s="9" customFormat="1" x14ac:dyDescent="0.2">
      <c r="A794" s="32"/>
      <c r="B794" s="10">
        <v>55</v>
      </c>
      <c r="C794" s="60" t="s">
        <v>17</v>
      </c>
      <c r="D794" s="97">
        <f>SUM(D795:D796)</f>
        <v>7079</v>
      </c>
      <c r="E794" s="151">
        <f>SUM(E795:E796)</f>
        <v>283.31</v>
      </c>
      <c r="F794" s="126">
        <f t="shared" si="47"/>
        <v>6795.69</v>
      </c>
      <c r="G794" s="131">
        <f t="shared" si="48"/>
        <v>4.002118943353581E-2</v>
      </c>
    </row>
    <row r="795" spans="1:7" s="9" customFormat="1" x14ac:dyDescent="0.2">
      <c r="A795" s="32"/>
      <c r="B795" s="6">
        <v>5521</v>
      </c>
      <c r="C795" s="61" t="s">
        <v>79</v>
      </c>
      <c r="D795" s="88">
        <v>3400</v>
      </c>
      <c r="E795" s="156">
        <v>283.31</v>
      </c>
      <c r="F795" s="140">
        <f t="shared" si="47"/>
        <v>3116.69</v>
      </c>
      <c r="G795" s="123">
        <f t="shared" si="48"/>
        <v>8.3326470588235294E-2</v>
      </c>
    </row>
    <row r="796" spans="1:7" s="9" customFormat="1" x14ac:dyDescent="0.2">
      <c r="A796" s="32"/>
      <c r="B796" s="6">
        <v>5524</v>
      </c>
      <c r="C796" s="61" t="s">
        <v>24</v>
      </c>
      <c r="D796" s="88">
        <v>3679</v>
      </c>
      <c r="E796" s="156">
        <v>0</v>
      </c>
      <c r="F796" s="140">
        <f t="shared" si="47"/>
        <v>3679</v>
      </c>
      <c r="G796" s="123">
        <f t="shared" si="48"/>
        <v>0</v>
      </c>
    </row>
    <row r="797" spans="1:7" s="9" customFormat="1" x14ac:dyDescent="0.2">
      <c r="A797" s="32" t="s">
        <v>340</v>
      </c>
      <c r="B797" s="10" t="s">
        <v>446</v>
      </c>
      <c r="C797" s="74"/>
      <c r="D797" s="97">
        <f>SUM(D798+D802)</f>
        <v>45054</v>
      </c>
      <c r="E797" s="151">
        <f>SUM(E798+E802)</f>
        <v>3687.22</v>
      </c>
      <c r="F797" s="126">
        <f t="shared" si="47"/>
        <v>41366.78</v>
      </c>
      <c r="G797" s="131">
        <f t="shared" si="48"/>
        <v>8.1840014205176004E-2</v>
      </c>
    </row>
    <row r="798" spans="1:7" s="9" customFormat="1" x14ac:dyDescent="0.2">
      <c r="A798" s="32"/>
      <c r="B798" s="10">
        <v>50</v>
      </c>
      <c r="C798" s="60" t="s">
        <v>16</v>
      </c>
      <c r="D798" s="97">
        <f>SUM(D799+D801)</f>
        <v>40379</v>
      </c>
      <c r="E798" s="151">
        <f>SUM(E799+E801)</f>
        <v>3365.08</v>
      </c>
      <c r="F798" s="126">
        <f t="shared" si="47"/>
        <v>37013.919999999998</v>
      </c>
      <c r="G798" s="131">
        <f t="shared" si="48"/>
        <v>8.3337378340226351E-2</v>
      </c>
    </row>
    <row r="799" spans="1:7" s="9" customFormat="1" x14ac:dyDescent="0.2">
      <c r="A799" s="32"/>
      <c r="B799" s="6">
        <v>500</v>
      </c>
      <c r="C799" s="61" t="s">
        <v>161</v>
      </c>
      <c r="D799" s="99">
        <f>SUM(D800:D800)</f>
        <v>30179</v>
      </c>
      <c r="E799" s="170">
        <f>SUM(E800:E800)</f>
        <v>2515</v>
      </c>
      <c r="F799" s="140">
        <f t="shared" si="47"/>
        <v>27664</v>
      </c>
      <c r="G799" s="123">
        <f t="shared" si="48"/>
        <v>8.3336094635342459E-2</v>
      </c>
    </row>
    <row r="800" spans="1:7" s="9" customFormat="1" x14ac:dyDescent="0.2">
      <c r="A800" s="32"/>
      <c r="B800" s="6">
        <v>50026</v>
      </c>
      <c r="C800" s="61" t="s">
        <v>413</v>
      </c>
      <c r="D800" s="88">
        <v>30179</v>
      </c>
      <c r="E800" s="156">
        <v>2515</v>
      </c>
      <c r="F800" s="140">
        <f t="shared" si="47"/>
        <v>27664</v>
      </c>
      <c r="G800" s="123">
        <f t="shared" si="48"/>
        <v>8.3336094635342459E-2</v>
      </c>
    </row>
    <row r="801" spans="1:7" s="9" customFormat="1" x14ac:dyDescent="0.2">
      <c r="A801" s="32"/>
      <c r="B801" s="6">
        <v>506</v>
      </c>
      <c r="C801" s="61" t="s">
        <v>162</v>
      </c>
      <c r="D801" s="88">
        <v>10200</v>
      </c>
      <c r="E801" s="156">
        <v>850.08</v>
      </c>
      <c r="F801" s="140">
        <f t="shared" si="47"/>
        <v>9349.92</v>
      </c>
      <c r="G801" s="123">
        <f t="shared" si="48"/>
        <v>8.3341176470588238E-2</v>
      </c>
    </row>
    <row r="802" spans="1:7" s="9" customFormat="1" x14ac:dyDescent="0.2">
      <c r="A802" s="32"/>
      <c r="B802" s="10">
        <v>55</v>
      </c>
      <c r="C802" s="60" t="s">
        <v>17</v>
      </c>
      <c r="D802" s="97">
        <f>SUM(D803:D804)</f>
        <v>4675</v>
      </c>
      <c r="E802" s="151">
        <f>SUM(E803:E804)</f>
        <v>322.14</v>
      </c>
      <c r="F802" s="126">
        <f t="shared" si="47"/>
        <v>4352.8599999999997</v>
      </c>
      <c r="G802" s="131">
        <f t="shared" si="48"/>
        <v>6.8906951871657754E-2</v>
      </c>
    </row>
    <row r="803" spans="1:7" x14ac:dyDescent="0.2">
      <c r="A803" s="34"/>
      <c r="B803" s="6">
        <v>5521</v>
      </c>
      <c r="C803" s="61" t="s">
        <v>79</v>
      </c>
      <c r="D803" s="99">
        <v>3500</v>
      </c>
      <c r="E803" s="156">
        <v>322.14</v>
      </c>
      <c r="F803" s="140">
        <f t="shared" si="47"/>
        <v>3177.86</v>
      </c>
      <c r="G803" s="123">
        <f t="shared" si="48"/>
        <v>9.2039999999999997E-2</v>
      </c>
    </row>
    <row r="804" spans="1:7" s="9" customFormat="1" x14ac:dyDescent="0.2">
      <c r="A804" s="32"/>
      <c r="B804" s="6">
        <v>5524</v>
      </c>
      <c r="C804" s="61" t="s">
        <v>24</v>
      </c>
      <c r="D804" s="88">
        <v>1175</v>
      </c>
      <c r="E804" s="153">
        <v>0</v>
      </c>
      <c r="F804" s="140">
        <f t="shared" si="47"/>
        <v>1175</v>
      </c>
      <c r="G804" s="123">
        <f t="shared" si="48"/>
        <v>0</v>
      </c>
    </row>
    <row r="805" spans="1:7" s="9" customFormat="1" x14ac:dyDescent="0.2">
      <c r="A805" s="32" t="s">
        <v>341</v>
      </c>
      <c r="B805" s="10" t="s">
        <v>336</v>
      </c>
      <c r="C805" s="74"/>
      <c r="D805" s="97">
        <f>SUM(D806+D811)</f>
        <v>102630</v>
      </c>
      <c r="E805" s="151">
        <f>SUM(E806+E811)</f>
        <v>8874.14</v>
      </c>
      <c r="F805" s="126">
        <f t="shared" si="47"/>
        <v>93755.86</v>
      </c>
      <c r="G805" s="131">
        <f t="shared" si="48"/>
        <v>8.6467309753483379E-2</v>
      </c>
    </row>
    <row r="806" spans="1:7" s="9" customFormat="1" x14ac:dyDescent="0.2">
      <c r="A806" s="32"/>
      <c r="B806" s="10">
        <v>50</v>
      </c>
      <c r="C806" s="60" t="s">
        <v>16</v>
      </c>
      <c r="D806" s="97">
        <f>SUM(D807+D810)</f>
        <v>83667</v>
      </c>
      <c r="E806" s="151">
        <f>SUM(E807+E810)</f>
        <v>6946.9</v>
      </c>
      <c r="F806" s="126">
        <f t="shared" si="47"/>
        <v>76720.100000000006</v>
      </c>
      <c r="G806" s="131">
        <f t="shared" si="48"/>
        <v>8.3030346492643445E-2</v>
      </c>
    </row>
    <row r="807" spans="1:7" s="9" customFormat="1" x14ac:dyDescent="0.2">
      <c r="A807" s="32"/>
      <c r="B807" s="6">
        <v>500</v>
      </c>
      <c r="C807" s="61" t="s">
        <v>161</v>
      </c>
      <c r="D807" s="99">
        <f>SUM(D808:D809)</f>
        <v>62531</v>
      </c>
      <c r="E807" s="170">
        <f>SUM(E808:E809)</f>
        <v>5192</v>
      </c>
      <c r="F807" s="140">
        <f t="shared" si="47"/>
        <v>57339</v>
      </c>
      <c r="G807" s="123">
        <f t="shared" si="48"/>
        <v>8.3030816714909403E-2</v>
      </c>
    </row>
    <row r="808" spans="1:7" s="9" customFormat="1" x14ac:dyDescent="0.2">
      <c r="A808" s="32"/>
      <c r="B808" s="6">
        <v>50020</v>
      </c>
      <c r="C808" s="61" t="s">
        <v>168</v>
      </c>
      <c r="D808" s="88">
        <v>30576</v>
      </c>
      <c r="E808" s="156">
        <v>2529</v>
      </c>
      <c r="F808" s="140">
        <f t="shared" si="47"/>
        <v>28047</v>
      </c>
      <c r="G808" s="123">
        <f t="shared" si="48"/>
        <v>8.2711930926216634E-2</v>
      </c>
    </row>
    <row r="809" spans="1:7" s="9" customFormat="1" x14ac:dyDescent="0.2">
      <c r="A809" s="32"/>
      <c r="B809" s="6">
        <v>50026</v>
      </c>
      <c r="C809" s="61" t="s">
        <v>413</v>
      </c>
      <c r="D809" s="88">
        <v>31955</v>
      </c>
      <c r="E809" s="156">
        <v>2663</v>
      </c>
      <c r="F809" s="140">
        <f t="shared" si="47"/>
        <v>29292</v>
      </c>
      <c r="G809" s="123">
        <f t="shared" si="48"/>
        <v>8.3335941167266475E-2</v>
      </c>
    </row>
    <row r="810" spans="1:7" s="9" customFormat="1" x14ac:dyDescent="0.2">
      <c r="A810" s="32"/>
      <c r="B810" s="6">
        <v>506</v>
      </c>
      <c r="C810" s="61" t="s">
        <v>162</v>
      </c>
      <c r="D810" s="88">
        <v>21136</v>
      </c>
      <c r="E810" s="156">
        <v>1754.9</v>
      </c>
      <c r="F810" s="140">
        <f t="shared" si="47"/>
        <v>19381.099999999999</v>
      </c>
      <c r="G810" s="123">
        <f t="shared" si="48"/>
        <v>8.3028955336866009E-2</v>
      </c>
    </row>
    <row r="811" spans="1:7" s="9" customFormat="1" x14ac:dyDescent="0.2">
      <c r="A811" s="32"/>
      <c r="B811" s="10">
        <v>55</v>
      </c>
      <c r="C811" s="60" t="s">
        <v>17</v>
      </c>
      <c r="D811" s="97">
        <f>SUM(D812:D821)</f>
        <v>18963</v>
      </c>
      <c r="E811" s="151">
        <f>SUM(E812:E821)</f>
        <v>1927.24</v>
      </c>
      <c r="F811" s="126">
        <f t="shared" si="47"/>
        <v>17035.759999999998</v>
      </c>
      <c r="G811" s="131">
        <f t="shared" si="48"/>
        <v>0.10163159837578442</v>
      </c>
    </row>
    <row r="812" spans="1:7" s="9" customFormat="1" x14ac:dyDescent="0.2">
      <c r="A812" s="32"/>
      <c r="B812" s="6">
        <v>5500</v>
      </c>
      <c r="C812" s="61" t="s">
        <v>18</v>
      </c>
      <c r="D812" s="88">
        <v>1085</v>
      </c>
      <c r="E812" s="156">
        <v>44.58</v>
      </c>
      <c r="F812" s="140">
        <f t="shared" si="47"/>
        <v>1040.42</v>
      </c>
      <c r="G812" s="123">
        <f t="shared" si="48"/>
        <v>4.1087557603686632E-2</v>
      </c>
    </row>
    <row r="813" spans="1:7" s="9" customFormat="1" x14ac:dyDescent="0.2">
      <c r="A813" s="32"/>
      <c r="B813" s="6">
        <v>5504</v>
      </c>
      <c r="C813" s="61" t="s">
        <v>20</v>
      </c>
      <c r="D813" s="88">
        <v>450</v>
      </c>
      <c r="E813" s="156">
        <v>0</v>
      </c>
      <c r="F813" s="140">
        <f t="shared" si="47"/>
        <v>450</v>
      </c>
      <c r="G813" s="123">
        <f t="shared" si="48"/>
        <v>0</v>
      </c>
    </row>
    <row r="814" spans="1:7" s="9" customFormat="1" x14ac:dyDescent="0.2">
      <c r="A814" s="32"/>
      <c r="B814" s="6">
        <v>5511</v>
      </c>
      <c r="C814" s="61" t="s">
        <v>163</v>
      </c>
      <c r="D814" s="88">
        <v>7829</v>
      </c>
      <c r="E814" s="156">
        <v>1110.6500000000001</v>
      </c>
      <c r="F814" s="140">
        <f t="shared" si="47"/>
        <v>6718.35</v>
      </c>
      <c r="G814" s="123">
        <f t="shared" si="48"/>
        <v>0.14186358411035893</v>
      </c>
    </row>
    <row r="815" spans="1:7" s="9" customFormat="1" x14ac:dyDescent="0.2">
      <c r="A815" s="32"/>
      <c r="B815" s="6">
        <v>5514</v>
      </c>
      <c r="C815" s="61" t="s">
        <v>164</v>
      </c>
      <c r="D815" s="88">
        <v>550</v>
      </c>
      <c r="E815" s="156">
        <v>50.75</v>
      </c>
      <c r="F815" s="140">
        <f t="shared" si="47"/>
        <v>499.25</v>
      </c>
      <c r="G815" s="123">
        <f t="shared" si="48"/>
        <v>9.227272727272727E-2</v>
      </c>
    </row>
    <row r="816" spans="1:7" s="9" customFormat="1" x14ac:dyDescent="0.2">
      <c r="A816" s="32"/>
      <c r="B816" s="6">
        <v>5515</v>
      </c>
      <c r="C816" s="61" t="s">
        <v>22</v>
      </c>
      <c r="D816" s="88">
        <v>500</v>
      </c>
      <c r="E816" s="156">
        <v>3.6</v>
      </c>
      <c r="F816" s="140">
        <f t="shared" si="47"/>
        <v>496.4</v>
      </c>
      <c r="G816" s="123">
        <f t="shared" si="48"/>
        <v>7.1999999999999998E-3</v>
      </c>
    </row>
    <row r="817" spans="1:7" s="9" customFormat="1" x14ac:dyDescent="0.2">
      <c r="A817" s="32"/>
      <c r="B817" s="6">
        <v>5521</v>
      </c>
      <c r="C817" s="61" t="s">
        <v>79</v>
      </c>
      <c r="D817" s="88">
        <v>5000</v>
      </c>
      <c r="E817" s="156">
        <v>510.96</v>
      </c>
      <c r="F817" s="140">
        <f t="shared" si="47"/>
        <v>4489.04</v>
      </c>
      <c r="G817" s="123">
        <f t="shared" si="48"/>
        <v>0.10219199999999999</v>
      </c>
    </row>
    <row r="818" spans="1:7" s="9" customFormat="1" x14ac:dyDescent="0.2">
      <c r="A818" s="32"/>
      <c r="B818" s="6">
        <v>5522</v>
      </c>
      <c r="C818" s="61" t="s">
        <v>63</v>
      </c>
      <c r="D818" s="88">
        <v>140</v>
      </c>
      <c r="E818" s="156">
        <v>0</v>
      </c>
      <c r="F818" s="140">
        <f t="shared" si="47"/>
        <v>140</v>
      </c>
      <c r="G818" s="123">
        <f t="shared" si="48"/>
        <v>0</v>
      </c>
    </row>
    <row r="819" spans="1:7" s="9" customFormat="1" x14ac:dyDescent="0.2">
      <c r="A819" s="32"/>
      <c r="B819" s="6">
        <v>5524</v>
      </c>
      <c r="C819" s="61" t="s">
        <v>24</v>
      </c>
      <c r="D819" s="88">
        <v>2759</v>
      </c>
      <c r="E819" s="156">
        <v>206.7</v>
      </c>
      <c r="F819" s="140">
        <f t="shared" si="47"/>
        <v>2552.3000000000002</v>
      </c>
      <c r="G819" s="123">
        <f t="shared" si="48"/>
        <v>7.4918448713301916E-2</v>
      </c>
    </row>
    <row r="820" spans="1:7" s="9" customFormat="1" x14ac:dyDescent="0.2">
      <c r="A820" s="32"/>
      <c r="B820" s="6">
        <v>5525</v>
      </c>
      <c r="C820" s="61" t="s">
        <v>37</v>
      </c>
      <c r="D820" s="88">
        <v>250</v>
      </c>
      <c r="E820" s="156">
        <v>0</v>
      </c>
      <c r="F820" s="140">
        <f t="shared" si="47"/>
        <v>250</v>
      </c>
      <c r="G820" s="123">
        <f t="shared" si="48"/>
        <v>0</v>
      </c>
    </row>
    <row r="821" spans="1:7" s="9" customFormat="1" x14ac:dyDescent="0.2">
      <c r="A821" s="34"/>
      <c r="B821" s="6">
        <v>5540</v>
      </c>
      <c r="C821" s="61" t="s">
        <v>175</v>
      </c>
      <c r="D821" s="88">
        <v>400</v>
      </c>
      <c r="E821" s="156">
        <v>0</v>
      </c>
      <c r="F821" s="140">
        <f t="shared" si="47"/>
        <v>400</v>
      </c>
      <c r="G821" s="123">
        <f t="shared" si="48"/>
        <v>0</v>
      </c>
    </row>
    <row r="822" spans="1:7" s="12" customFormat="1" ht="13.5" x14ac:dyDescent="0.25">
      <c r="A822" s="32" t="s">
        <v>342</v>
      </c>
      <c r="B822" s="10" t="s">
        <v>147</v>
      </c>
      <c r="C822" s="74"/>
      <c r="D822" s="97">
        <f>SUM(D823)</f>
        <v>50000</v>
      </c>
      <c r="E822" s="151">
        <f>SUM(E823)</f>
        <v>3912.45</v>
      </c>
      <c r="F822" s="126">
        <f t="shared" si="47"/>
        <v>46087.55</v>
      </c>
      <c r="G822" s="131">
        <f t="shared" si="48"/>
        <v>7.8248999999999999E-2</v>
      </c>
    </row>
    <row r="823" spans="1:7" s="9" customFormat="1" x14ac:dyDescent="0.2">
      <c r="A823" s="32"/>
      <c r="B823" s="10">
        <v>55</v>
      </c>
      <c r="C823" s="60" t="s">
        <v>17</v>
      </c>
      <c r="D823" s="97">
        <f>SUM(D824)</f>
        <v>50000</v>
      </c>
      <c r="E823" s="151">
        <f>SUM(E824)</f>
        <v>3912.45</v>
      </c>
      <c r="F823" s="126">
        <f t="shared" si="47"/>
        <v>46087.55</v>
      </c>
      <c r="G823" s="131">
        <f t="shared" ref="G823:G842" si="49">E823/D823</f>
        <v>7.8248999999999999E-2</v>
      </c>
    </row>
    <row r="824" spans="1:7" x14ac:dyDescent="0.2">
      <c r="A824" s="34"/>
      <c r="B824" s="6">
        <v>5524</v>
      </c>
      <c r="C824" s="61" t="s">
        <v>243</v>
      </c>
      <c r="D824" s="88">
        <v>50000</v>
      </c>
      <c r="E824" s="156">
        <v>3912.45</v>
      </c>
      <c r="F824" s="140">
        <f t="shared" si="47"/>
        <v>46087.55</v>
      </c>
      <c r="G824" s="123">
        <f t="shared" si="49"/>
        <v>7.8248999999999999E-2</v>
      </c>
    </row>
    <row r="825" spans="1:7" x14ac:dyDescent="0.2">
      <c r="A825" s="32" t="s">
        <v>343</v>
      </c>
      <c r="B825" s="10" t="s">
        <v>391</v>
      </c>
      <c r="C825" s="74"/>
      <c r="D825" s="97">
        <f>SUM(D826)</f>
        <v>15000</v>
      </c>
      <c r="E825" s="151">
        <f>SUM(E826)</f>
        <v>1500</v>
      </c>
      <c r="F825" s="126">
        <f t="shared" si="47"/>
        <v>13500</v>
      </c>
      <c r="G825" s="131">
        <f t="shared" si="49"/>
        <v>0.1</v>
      </c>
    </row>
    <row r="826" spans="1:7" ht="25.5" x14ac:dyDescent="0.2">
      <c r="A826" s="34"/>
      <c r="B826" s="22">
        <v>413</v>
      </c>
      <c r="C826" s="63" t="s">
        <v>92</v>
      </c>
      <c r="D826" s="97">
        <f>SUM(D827)</f>
        <v>15000</v>
      </c>
      <c r="E826" s="151">
        <f>SUM(E827)</f>
        <v>1500</v>
      </c>
      <c r="F826" s="126">
        <f t="shared" si="47"/>
        <v>13500</v>
      </c>
      <c r="G826" s="131">
        <f t="shared" si="49"/>
        <v>0.1</v>
      </c>
    </row>
    <row r="827" spans="1:7" x14ac:dyDescent="0.2">
      <c r="A827" s="34"/>
      <c r="B827" s="6">
        <v>4130</v>
      </c>
      <c r="C827" s="61" t="s">
        <v>27</v>
      </c>
      <c r="D827" s="88">
        <v>15000</v>
      </c>
      <c r="E827" s="156">
        <v>1500</v>
      </c>
      <c r="F827" s="140">
        <f t="shared" si="47"/>
        <v>13500</v>
      </c>
      <c r="G827" s="123">
        <f t="shared" si="49"/>
        <v>0.1</v>
      </c>
    </row>
    <row r="828" spans="1:7" x14ac:dyDescent="0.2">
      <c r="A828" s="32" t="s">
        <v>571</v>
      </c>
      <c r="B828" s="10" t="s">
        <v>572</v>
      </c>
      <c r="C828" s="60"/>
      <c r="D828" s="96">
        <f>SUM(D829+D853+D874+D901+D921+D944+D948)</f>
        <v>3894220</v>
      </c>
      <c r="E828" s="172">
        <f>SUM(E829+E853+E874+E901+E921+E944+E948)</f>
        <v>265339.68999999994</v>
      </c>
      <c r="F828" s="126">
        <f t="shared" si="47"/>
        <v>3628880.31</v>
      </c>
      <c r="G828" s="131">
        <f t="shared" si="49"/>
        <v>6.8136800180780735E-2</v>
      </c>
    </row>
    <row r="829" spans="1:7" s="9" customFormat="1" x14ac:dyDescent="0.2">
      <c r="A829" s="32" t="s">
        <v>344</v>
      </c>
      <c r="B829" s="10" t="s">
        <v>209</v>
      </c>
      <c r="C829" s="74"/>
      <c r="D829" s="97">
        <f>SUM(D830+D835+D850)</f>
        <v>242056</v>
      </c>
      <c r="E829" s="173">
        <f>SUM(E830+E835+E850)</f>
        <v>20371</v>
      </c>
      <c r="F829" s="126">
        <f t="shared" ref="F829:F892" si="50">D829-E829</f>
        <v>221685</v>
      </c>
      <c r="G829" s="131">
        <f t="shared" si="49"/>
        <v>8.4158211322999638E-2</v>
      </c>
    </row>
    <row r="830" spans="1:7" s="9" customFormat="1" x14ac:dyDescent="0.2">
      <c r="A830" s="32"/>
      <c r="B830" s="10">
        <v>50</v>
      </c>
      <c r="C830" s="60" t="s">
        <v>16</v>
      </c>
      <c r="D830" s="97">
        <f>SUM(D831+D834)</f>
        <v>153760</v>
      </c>
      <c r="E830" s="173">
        <f>SUM(E831+E834)</f>
        <v>12976.93</v>
      </c>
      <c r="F830" s="126">
        <f t="shared" si="50"/>
        <v>140783.07</v>
      </c>
      <c r="G830" s="131">
        <f t="shared" si="49"/>
        <v>8.4397307492195636E-2</v>
      </c>
    </row>
    <row r="831" spans="1:7" s="9" customFormat="1" x14ac:dyDescent="0.2">
      <c r="A831" s="32"/>
      <c r="B831" s="6">
        <v>500</v>
      </c>
      <c r="C831" s="61" t="s">
        <v>161</v>
      </c>
      <c r="D831" s="99">
        <f>SUM(D832:D833)</f>
        <v>114918</v>
      </c>
      <c r="E831" s="174">
        <f>SUM(E832:E833)</f>
        <v>9733.75</v>
      </c>
      <c r="F831" s="140">
        <f t="shared" si="50"/>
        <v>105184.25</v>
      </c>
      <c r="G831" s="123">
        <f t="shared" si="49"/>
        <v>8.4701700342853167E-2</v>
      </c>
    </row>
    <row r="832" spans="1:7" s="9" customFormat="1" x14ac:dyDescent="0.2">
      <c r="A832" s="32"/>
      <c r="B832" s="6">
        <v>50020</v>
      </c>
      <c r="C832" s="61" t="s">
        <v>168</v>
      </c>
      <c r="D832" s="88">
        <v>80958</v>
      </c>
      <c r="E832" s="156">
        <v>7140.06</v>
      </c>
      <c r="F832" s="140">
        <f t="shared" si="50"/>
        <v>73817.94</v>
      </c>
      <c r="G832" s="123">
        <f t="shared" si="49"/>
        <v>8.8194619432298227E-2</v>
      </c>
    </row>
    <row r="833" spans="1:7" s="9" customFormat="1" x14ac:dyDescent="0.2">
      <c r="A833" s="32"/>
      <c r="B833" s="6">
        <v>50026</v>
      </c>
      <c r="C833" s="61" t="s">
        <v>413</v>
      </c>
      <c r="D833" s="88">
        <v>33960</v>
      </c>
      <c r="E833" s="156">
        <v>2593.69</v>
      </c>
      <c r="F833" s="140">
        <f t="shared" si="50"/>
        <v>31366.31</v>
      </c>
      <c r="G833" s="123">
        <f t="shared" si="49"/>
        <v>7.6374852767962312E-2</v>
      </c>
    </row>
    <row r="834" spans="1:7" s="9" customFormat="1" x14ac:dyDescent="0.2">
      <c r="A834" s="32"/>
      <c r="B834" s="6">
        <v>506</v>
      </c>
      <c r="C834" s="61" t="s">
        <v>162</v>
      </c>
      <c r="D834" s="88">
        <v>38842</v>
      </c>
      <c r="E834" s="156">
        <v>3243.18</v>
      </c>
      <c r="F834" s="140">
        <f t="shared" si="50"/>
        <v>35598.82</v>
      </c>
      <c r="G834" s="123">
        <f t="shared" si="49"/>
        <v>8.3496730343442654E-2</v>
      </c>
    </row>
    <row r="835" spans="1:7" s="9" customFormat="1" x14ac:dyDescent="0.2">
      <c r="A835" s="32"/>
      <c r="B835" s="10">
        <v>55</v>
      </c>
      <c r="C835" s="60" t="s">
        <v>17</v>
      </c>
      <c r="D835" s="97">
        <f>SUM(D836:D849)</f>
        <v>59746</v>
      </c>
      <c r="E835" s="173">
        <f>SUM(E836:E849)</f>
        <v>7394.07</v>
      </c>
      <c r="F835" s="126">
        <f t="shared" si="50"/>
        <v>52351.93</v>
      </c>
      <c r="G835" s="131">
        <f t="shared" si="49"/>
        <v>0.12375841060489405</v>
      </c>
    </row>
    <row r="836" spans="1:7" s="9" customFormat="1" x14ac:dyDescent="0.2">
      <c r="A836" s="32"/>
      <c r="B836" s="6">
        <v>5500</v>
      </c>
      <c r="C836" s="61" t="s">
        <v>18</v>
      </c>
      <c r="D836" s="88">
        <v>2460</v>
      </c>
      <c r="E836" s="156">
        <v>220.99</v>
      </c>
      <c r="F836" s="140">
        <f t="shared" si="50"/>
        <v>2239.0100000000002</v>
      </c>
      <c r="G836" s="123">
        <f t="shared" si="49"/>
        <v>8.9833333333333334E-2</v>
      </c>
    </row>
    <row r="837" spans="1:7" s="9" customFormat="1" x14ac:dyDescent="0.2">
      <c r="A837" s="32"/>
      <c r="B837" s="6">
        <v>5503</v>
      </c>
      <c r="C837" s="61" t="s">
        <v>19</v>
      </c>
      <c r="D837" s="88">
        <v>200</v>
      </c>
      <c r="E837" s="156">
        <v>0</v>
      </c>
      <c r="F837" s="140">
        <f t="shared" si="50"/>
        <v>200</v>
      </c>
      <c r="G837" s="123">
        <f t="shared" si="49"/>
        <v>0</v>
      </c>
    </row>
    <row r="838" spans="1:7" s="9" customFormat="1" x14ac:dyDescent="0.2">
      <c r="A838" s="32"/>
      <c r="B838" s="6">
        <v>5504</v>
      </c>
      <c r="C838" s="61" t="s">
        <v>20</v>
      </c>
      <c r="D838" s="88">
        <v>1386</v>
      </c>
      <c r="E838" s="156">
        <v>0</v>
      </c>
      <c r="F838" s="140">
        <f t="shared" si="50"/>
        <v>1386</v>
      </c>
      <c r="G838" s="123">
        <f t="shared" si="49"/>
        <v>0</v>
      </c>
    </row>
    <row r="839" spans="1:7" s="9" customFormat="1" x14ac:dyDescent="0.2">
      <c r="A839" s="32"/>
      <c r="B839" s="6">
        <v>5511</v>
      </c>
      <c r="C839" s="61" t="s">
        <v>163</v>
      </c>
      <c r="D839" s="88">
        <v>41210</v>
      </c>
      <c r="E839" s="156">
        <v>5306.93</v>
      </c>
      <c r="F839" s="140">
        <f t="shared" si="50"/>
        <v>35903.07</v>
      </c>
      <c r="G839" s="123">
        <f t="shared" si="49"/>
        <v>0.12877772385343364</v>
      </c>
    </row>
    <row r="840" spans="1:7" s="9" customFormat="1" x14ac:dyDescent="0.2">
      <c r="A840" s="32"/>
      <c r="B840" s="6">
        <v>5513</v>
      </c>
      <c r="C840" s="61" t="s">
        <v>21</v>
      </c>
      <c r="D840" s="88">
        <v>800</v>
      </c>
      <c r="E840" s="156">
        <v>57.6</v>
      </c>
      <c r="F840" s="140">
        <f t="shared" si="50"/>
        <v>742.4</v>
      </c>
      <c r="G840" s="123">
        <f t="shared" si="49"/>
        <v>7.2000000000000008E-2</v>
      </c>
    </row>
    <row r="841" spans="1:7" s="9" customFormat="1" x14ac:dyDescent="0.2">
      <c r="A841" s="32"/>
      <c r="B841" s="6">
        <v>5514</v>
      </c>
      <c r="C841" s="61" t="s">
        <v>164</v>
      </c>
      <c r="D841" s="88">
        <v>2550</v>
      </c>
      <c r="E841" s="156">
        <v>510.34</v>
      </c>
      <c r="F841" s="140">
        <f t="shared" si="50"/>
        <v>2039.66</v>
      </c>
      <c r="G841" s="123">
        <f t="shared" si="49"/>
        <v>0.20013333333333333</v>
      </c>
    </row>
    <row r="842" spans="1:7" s="9" customFormat="1" x14ac:dyDescent="0.2">
      <c r="A842" s="32"/>
      <c r="B842" s="6">
        <v>5515</v>
      </c>
      <c r="C842" s="61" t="s">
        <v>22</v>
      </c>
      <c r="D842" s="88">
        <v>5800</v>
      </c>
      <c r="E842" s="156">
        <v>56</v>
      </c>
      <c r="F842" s="140">
        <f t="shared" si="50"/>
        <v>5744</v>
      </c>
      <c r="G842" s="123">
        <f t="shared" si="49"/>
        <v>9.655172413793104E-3</v>
      </c>
    </row>
    <row r="843" spans="1:7" s="9" customFormat="1" ht="25.5" x14ac:dyDescent="0.2">
      <c r="A843" s="32"/>
      <c r="B843" s="6">
        <v>5516</v>
      </c>
      <c r="C843" s="61" t="s">
        <v>480</v>
      </c>
      <c r="D843" s="88">
        <v>0</v>
      </c>
      <c r="E843" s="156">
        <v>686.4</v>
      </c>
      <c r="F843" s="140">
        <f t="shared" si="50"/>
        <v>-686.4</v>
      </c>
      <c r="G843" s="123"/>
    </row>
    <row r="844" spans="1:7" s="9" customFormat="1" x14ac:dyDescent="0.2">
      <c r="A844" s="32"/>
      <c r="B844" s="6">
        <v>5522</v>
      </c>
      <c r="C844" s="61" t="s">
        <v>63</v>
      </c>
      <c r="D844" s="88">
        <v>110</v>
      </c>
      <c r="E844" s="156">
        <v>10</v>
      </c>
      <c r="F844" s="140">
        <f t="shared" si="50"/>
        <v>100</v>
      </c>
      <c r="G844" s="123">
        <f t="shared" ref="G844:G888" si="51">E844/D844</f>
        <v>9.0909090909090912E-2</v>
      </c>
    </row>
    <row r="845" spans="1:7" s="9" customFormat="1" x14ac:dyDescent="0.2">
      <c r="A845" s="32"/>
      <c r="B845" s="6">
        <v>5524</v>
      </c>
      <c r="C845" s="61" t="s">
        <v>24</v>
      </c>
      <c r="D845" s="88">
        <v>2080</v>
      </c>
      <c r="E845" s="156">
        <v>545.80999999999995</v>
      </c>
      <c r="F845" s="140">
        <f t="shared" si="50"/>
        <v>1534.19</v>
      </c>
      <c r="G845" s="123">
        <f t="shared" si="51"/>
        <v>0.26240865384615381</v>
      </c>
    </row>
    <row r="846" spans="1:7" s="9" customFormat="1" x14ac:dyDescent="0.2">
      <c r="A846" s="32"/>
      <c r="B846" s="6">
        <v>5525</v>
      </c>
      <c r="C846" s="61" t="s">
        <v>37</v>
      </c>
      <c r="D846" s="88">
        <v>450</v>
      </c>
      <c r="E846" s="156">
        <v>0</v>
      </c>
      <c r="F846" s="140">
        <f t="shared" si="50"/>
        <v>450</v>
      </c>
      <c r="G846" s="123">
        <f t="shared" si="51"/>
        <v>0</v>
      </c>
    </row>
    <row r="847" spans="1:7" s="9" customFormat="1" x14ac:dyDescent="0.2">
      <c r="A847" s="32"/>
      <c r="B847" s="6">
        <v>5532</v>
      </c>
      <c r="C847" s="61" t="s">
        <v>61</v>
      </c>
      <c r="D847" s="88">
        <v>300</v>
      </c>
      <c r="E847" s="156">
        <v>0</v>
      </c>
      <c r="F847" s="140">
        <f t="shared" si="50"/>
        <v>300</v>
      </c>
      <c r="G847" s="123">
        <f t="shared" si="51"/>
        <v>0</v>
      </c>
    </row>
    <row r="848" spans="1:7" s="9" customFormat="1" x14ac:dyDescent="0.2">
      <c r="A848" s="32"/>
      <c r="B848" s="6">
        <v>5539</v>
      </c>
      <c r="C848" s="61" t="s">
        <v>178</v>
      </c>
      <c r="D848" s="88">
        <v>400</v>
      </c>
      <c r="E848" s="156">
        <v>0</v>
      </c>
      <c r="F848" s="140">
        <f t="shared" si="50"/>
        <v>400</v>
      </c>
      <c r="G848" s="123">
        <f t="shared" si="51"/>
        <v>0</v>
      </c>
    </row>
    <row r="849" spans="1:7" s="9" customFormat="1" x14ac:dyDescent="0.2">
      <c r="A849" s="32"/>
      <c r="B849" s="6">
        <v>5540</v>
      </c>
      <c r="C849" s="61" t="s">
        <v>175</v>
      </c>
      <c r="D849" s="88">
        <v>2000</v>
      </c>
      <c r="E849" s="156">
        <v>0</v>
      </c>
      <c r="F849" s="140">
        <f t="shared" si="50"/>
        <v>2000</v>
      </c>
      <c r="G849" s="123">
        <f t="shared" si="51"/>
        <v>0</v>
      </c>
    </row>
    <row r="850" spans="1:7" s="9" customFormat="1" x14ac:dyDescent="0.2">
      <c r="A850" s="32"/>
      <c r="B850" s="10">
        <v>15</v>
      </c>
      <c r="C850" s="60" t="s">
        <v>186</v>
      </c>
      <c r="D850" s="96">
        <f>SUM(D851)</f>
        <v>28550</v>
      </c>
      <c r="E850" s="172">
        <f>SUM(E851)</f>
        <v>0</v>
      </c>
      <c r="F850" s="126">
        <f t="shared" si="50"/>
        <v>28550</v>
      </c>
      <c r="G850" s="131">
        <f t="shared" si="51"/>
        <v>0</v>
      </c>
    </row>
    <row r="851" spans="1:7" s="9" customFormat="1" x14ac:dyDescent="0.2">
      <c r="A851" s="32"/>
      <c r="B851" s="6">
        <v>1551</v>
      </c>
      <c r="C851" s="61" t="s">
        <v>176</v>
      </c>
      <c r="D851" s="88">
        <f>SUM(D852:D852)</f>
        <v>28550</v>
      </c>
      <c r="E851" s="175">
        <f>SUM(E852:E852)</f>
        <v>0</v>
      </c>
      <c r="F851" s="140">
        <f t="shared" si="50"/>
        <v>28550</v>
      </c>
      <c r="G851" s="123">
        <f t="shared" si="51"/>
        <v>0</v>
      </c>
    </row>
    <row r="852" spans="1:7" s="9" customFormat="1" ht="25.5" x14ac:dyDescent="0.2">
      <c r="A852" s="32"/>
      <c r="B852" s="6"/>
      <c r="C852" s="61" t="s">
        <v>445</v>
      </c>
      <c r="D852" s="88">
        <v>28550</v>
      </c>
      <c r="E852" s="156"/>
      <c r="F852" s="140">
        <f t="shared" si="50"/>
        <v>28550</v>
      </c>
      <c r="G852" s="123">
        <f t="shared" si="51"/>
        <v>0</v>
      </c>
    </row>
    <row r="853" spans="1:7" s="9" customFormat="1" x14ac:dyDescent="0.2">
      <c r="A853" s="32" t="s">
        <v>345</v>
      </c>
      <c r="B853" s="10" t="s">
        <v>211</v>
      </c>
      <c r="C853" s="74"/>
      <c r="D853" s="97">
        <f>SUM(D854+D860)</f>
        <v>405554</v>
      </c>
      <c r="E853" s="173">
        <f>SUM(E854+E860)</f>
        <v>32130.18</v>
      </c>
      <c r="F853" s="126">
        <f t="shared" si="50"/>
        <v>373423.82</v>
      </c>
      <c r="G853" s="131">
        <f t="shared" si="51"/>
        <v>7.9225405248129724E-2</v>
      </c>
    </row>
    <row r="854" spans="1:7" s="9" customFormat="1" x14ac:dyDescent="0.2">
      <c r="A854" s="32"/>
      <c r="B854" s="10">
        <v>50</v>
      </c>
      <c r="C854" s="60" t="s">
        <v>16</v>
      </c>
      <c r="D854" s="97">
        <f>SUM(D855+D859)</f>
        <v>341404</v>
      </c>
      <c r="E854" s="173">
        <f>SUM(E855+E859)</f>
        <v>26966.11</v>
      </c>
      <c r="F854" s="126">
        <f t="shared" si="50"/>
        <v>314437.89</v>
      </c>
      <c r="G854" s="131">
        <f t="shared" si="51"/>
        <v>7.8985922836287803E-2</v>
      </c>
    </row>
    <row r="855" spans="1:7" s="9" customFormat="1" x14ac:dyDescent="0.2">
      <c r="A855" s="32"/>
      <c r="B855" s="6">
        <v>500</v>
      </c>
      <c r="C855" s="61" t="s">
        <v>161</v>
      </c>
      <c r="D855" s="99">
        <f>SUM(D856:D858)</f>
        <v>255160</v>
      </c>
      <c r="E855" s="174">
        <f>SUM(E856:E858)</f>
        <v>20154.03</v>
      </c>
      <c r="F855" s="140">
        <f t="shared" si="50"/>
        <v>235005.97</v>
      </c>
      <c r="G855" s="123">
        <f t="shared" si="51"/>
        <v>7.898585201442232E-2</v>
      </c>
    </row>
    <row r="856" spans="1:7" s="9" customFormat="1" x14ac:dyDescent="0.2">
      <c r="A856" s="32"/>
      <c r="B856" s="6">
        <v>50020</v>
      </c>
      <c r="C856" s="61" t="s">
        <v>168</v>
      </c>
      <c r="D856" s="88">
        <v>125002</v>
      </c>
      <c r="E856" s="156">
        <v>9899.32</v>
      </c>
      <c r="F856" s="140">
        <f t="shared" si="50"/>
        <v>115102.68</v>
      </c>
      <c r="G856" s="123">
        <f t="shared" si="51"/>
        <v>7.9193292907313487E-2</v>
      </c>
    </row>
    <row r="857" spans="1:7" s="9" customFormat="1" x14ac:dyDescent="0.2">
      <c r="A857" s="32"/>
      <c r="B857" s="6">
        <v>50026</v>
      </c>
      <c r="C857" s="61" t="s">
        <v>413</v>
      </c>
      <c r="D857" s="88">
        <v>128958</v>
      </c>
      <c r="E857" s="156">
        <v>10254.709999999999</v>
      </c>
      <c r="F857" s="140">
        <f t="shared" si="50"/>
        <v>118703.29000000001</v>
      </c>
      <c r="G857" s="123">
        <f t="shared" si="51"/>
        <v>7.9519766125405164E-2</v>
      </c>
    </row>
    <row r="858" spans="1:7" s="9" customFormat="1" ht="25.5" x14ac:dyDescent="0.2">
      <c r="A858" s="32"/>
      <c r="B858" s="6">
        <v>5005</v>
      </c>
      <c r="C858" s="61" t="s">
        <v>185</v>
      </c>
      <c r="D858" s="88">
        <v>1200</v>
      </c>
      <c r="E858" s="156">
        <v>0</v>
      </c>
      <c r="F858" s="140">
        <f t="shared" si="50"/>
        <v>1200</v>
      </c>
      <c r="G858" s="123">
        <f t="shared" si="51"/>
        <v>0</v>
      </c>
    </row>
    <row r="859" spans="1:7" s="9" customFormat="1" x14ac:dyDescent="0.2">
      <c r="A859" s="32"/>
      <c r="B859" s="6">
        <v>506</v>
      </c>
      <c r="C859" s="61" t="s">
        <v>162</v>
      </c>
      <c r="D859" s="88">
        <v>86244</v>
      </c>
      <c r="E859" s="156">
        <v>6812.08</v>
      </c>
      <c r="F859" s="140">
        <f t="shared" si="50"/>
        <v>79431.92</v>
      </c>
      <c r="G859" s="123">
        <f t="shared" si="51"/>
        <v>7.8986132368628545E-2</v>
      </c>
    </row>
    <row r="860" spans="1:7" s="9" customFormat="1" x14ac:dyDescent="0.2">
      <c r="A860" s="32"/>
      <c r="B860" s="10">
        <v>55</v>
      </c>
      <c r="C860" s="60" t="s">
        <v>17</v>
      </c>
      <c r="D860" s="97">
        <f>SUM(D861:D873)</f>
        <v>64150</v>
      </c>
      <c r="E860" s="173">
        <f>SUM(E861:E873)</f>
        <v>5164.0699999999988</v>
      </c>
      <c r="F860" s="126">
        <f t="shared" si="50"/>
        <v>58985.93</v>
      </c>
      <c r="G860" s="131">
        <f t="shared" si="51"/>
        <v>8.0499922057677295E-2</v>
      </c>
    </row>
    <row r="861" spans="1:7" s="9" customFormat="1" x14ac:dyDescent="0.2">
      <c r="A861" s="32"/>
      <c r="B861" s="6">
        <v>5500</v>
      </c>
      <c r="C861" s="61" t="s">
        <v>18</v>
      </c>
      <c r="D861" s="88">
        <v>2250</v>
      </c>
      <c r="E861" s="156">
        <v>244.4</v>
      </c>
      <c r="F861" s="140">
        <f t="shared" si="50"/>
        <v>2005.6</v>
      </c>
      <c r="G861" s="123">
        <f t="shared" si="51"/>
        <v>0.10862222222222223</v>
      </c>
    </row>
    <row r="862" spans="1:7" s="9" customFormat="1" x14ac:dyDescent="0.2">
      <c r="A862" s="32"/>
      <c r="B862" s="6">
        <v>5503</v>
      </c>
      <c r="C862" s="61" t="s">
        <v>19</v>
      </c>
      <c r="D862" s="88">
        <v>100</v>
      </c>
      <c r="E862" s="156">
        <v>0</v>
      </c>
      <c r="F862" s="140">
        <f t="shared" si="50"/>
        <v>100</v>
      </c>
      <c r="G862" s="123">
        <f t="shared" si="51"/>
        <v>0</v>
      </c>
    </row>
    <row r="863" spans="1:7" s="9" customFormat="1" x14ac:dyDescent="0.2">
      <c r="A863" s="32"/>
      <c r="B863" s="6">
        <v>5504</v>
      </c>
      <c r="C863" s="61" t="s">
        <v>20</v>
      </c>
      <c r="D863" s="88">
        <v>2000</v>
      </c>
      <c r="E863" s="156">
        <v>0</v>
      </c>
      <c r="F863" s="140">
        <f t="shared" si="50"/>
        <v>2000</v>
      </c>
      <c r="G863" s="123">
        <f t="shared" si="51"/>
        <v>0</v>
      </c>
    </row>
    <row r="864" spans="1:7" s="9" customFormat="1" x14ac:dyDescent="0.2">
      <c r="A864" s="32"/>
      <c r="B864" s="6">
        <v>5511</v>
      </c>
      <c r="C864" s="61" t="s">
        <v>163</v>
      </c>
      <c r="D864" s="88">
        <v>35100</v>
      </c>
      <c r="E864" s="156">
        <v>4118.1099999999997</v>
      </c>
      <c r="F864" s="140">
        <f t="shared" si="50"/>
        <v>30981.89</v>
      </c>
      <c r="G864" s="123">
        <f t="shared" si="51"/>
        <v>0.11732507122507121</v>
      </c>
    </row>
    <row r="865" spans="1:7" s="9" customFormat="1" x14ac:dyDescent="0.2">
      <c r="A865" s="32"/>
      <c r="B865" s="6">
        <v>5513</v>
      </c>
      <c r="C865" s="61" t="s">
        <v>21</v>
      </c>
      <c r="D865" s="88">
        <v>700</v>
      </c>
      <c r="E865" s="156">
        <v>48.6</v>
      </c>
      <c r="F865" s="140">
        <f t="shared" si="50"/>
        <v>651.4</v>
      </c>
      <c r="G865" s="123">
        <f t="shared" si="51"/>
        <v>6.9428571428571437E-2</v>
      </c>
    </row>
    <row r="866" spans="1:7" s="9" customFormat="1" x14ac:dyDescent="0.2">
      <c r="A866" s="32"/>
      <c r="B866" s="6">
        <v>5514</v>
      </c>
      <c r="C866" s="61" t="s">
        <v>164</v>
      </c>
      <c r="D866" s="88">
        <v>5600</v>
      </c>
      <c r="E866" s="156">
        <v>440.49</v>
      </c>
      <c r="F866" s="140">
        <f t="shared" si="50"/>
        <v>5159.51</v>
      </c>
      <c r="G866" s="123">
        <f t="shared" si="51"/>
        <v>7.8658928571428574E-2</v>
      </c>
    </row>
    <row r="867" spans="1:7" s="9" customFormat="1" x14ac:dyDescent="0.2">
      <c r="A867" s="32"/>
      <c r="B867" s="6">
        <v>5515</v>
      </c>
      <c r="C867" s="61" t="s">
        <v>22</v>
      </c>
      <c r="D867" s="88">
        <v>5000</v>
      </c>
      <c r="E867" s="156">
        <v>270.89999999999998</v>
      </c>
      <c r="F867" s="140">
        <f t="shared" si="50"/>
        <v>4729.1000000000004</v>
      </c>
      <c r="G867" s="123">
        <f t="shared" si="51"/>
        <v>5.4179999999999992E-2</v>
      </c>
    </row>
    <row r="868" spans="1:7" s="9" customFormat="1" x14ac:dyDescent="0.2">
      <c r="A868" s="32"/>
      <c r="B868" s="6">
        <v>5522</v>
      </c>
      <c r="C868" s="61" t="s">
        <v>63</v>
      </c>
      <c r="D868" s="88">
        <v>350</v>
      </c>
      <c r="E868" s="156">
        <v>0</v>
      </c>
      <c r="F868" s="140">
        <f t="shared" si="50"/>
        <v>350</v>
      </c>
      <c r="G868" s="123">
        <f t="shared" si="51"/>
        <v>0</v>
      </c>
    </row>
    <row r="869" spans="1:7" s="9" customFormat="1" x14ac:dyDescent="0.2">
      <c r="A869" s="32"/>
      <c r="B869" s="6">
        <v>5524</v>
      </c>
      <c r="C869" s="61" t="s">
        <v>24</v>
      </c>
      <c r="D869" s="88">
        <v>6900</v>
      </c>
      <c r="E869" s="156">
        <v>41.57</v>
      </c>
      <c r="F869" s="140">
        <f t="shared" si="50"/>
        <v>6858.43</v>
      </c>
      <c r="G869" s="123">
        <f t="shared" si="51"/>
        <v>6.0246376811594208E-3</v>
      </c>
    </row>
    <row r="870" spans="1:7" s="9" customFormat="1" x14ac:dyDescent="0.2">
      <c r="A870" s="32"/>
      <c r="B870" s="6">
        <v>5525</v>
      </c>
      <c r="C870" s="61" t="s">
        <v>37</v>
      </c>
      <c r="D870" s="88">
        <v>1750</v>
      </c>
      <c r="E870" s="156">
        <v>0</v>
      </c>
      <c r="F870" s="140">
        <f t="shared" si="50"/>
        <v>1750</v>
      </c>
      <c r="G870" s="123">
        <f t="shared" si="51"/>
        <v>0</v>
      </c>
    </row>
    <row r="871" spans="1:7" s="9" customFormat="1" x14ac:dyDescent="0.2">
      <c r="A871" s="32"/>
      <c r="B871" s="6">
        <v>5532</v>
      </c>
      <c r="C871" s="61" t="s">
        <v>61</v>
      </c>
      <c r="D871" s="88">
        <v>100</v>
      </c>
      <c r="E871" s="156">
        <v>0</v>
      </c>
      <c r="F871" s="140">
        <f t="shared" si="50"/>
        <v>100</v>
      </c>
      <c r="G871" s="123">
        <f t="shared" si="51"/>
        <v>0</v>
      </c>
    </row>
    <row r="872" spans="1:7" s="9" customFormat="1" x14ac:dyDescent="0.2">
      <c r="A872" s="32"/>
      <c r="B872" s="6">
        <v>5539</v>
      </c>
      <c r="C872" s="61" t="s">
        <v>178</v>
      </c>
      <c r="D872" s="88">
        <v>1000</v>
      </c>
      <c r="E872" s="156">
        <v>0</v>
      </c>
      <c r="F872" s="140">
        <f t="shared" si="50"/>
        <v>1000</v>
      </c>
      <c r="G872" s="123">
        <f t="shared" si="51"/>
        <v>0</v>
      </c>
    </row>
    <row r="873" spans="1:7" s="9" customFormat="1" x14ac:dyDescent="0.2">
      <c r="A873" s="32"/>
      <c r="B873" s="6">
        <v>5540</v>
      </c>
      <c r="C873" s="61" t="s">
        <v>175</v>
      </c>
      <c r="D873" s="88">
        <v>3300</v>
      </c>
      <c r="E873" s="156">
        <v>0</v>
      </c>
      <c r="F873" s="140">
        <f t="shared" si="50"/>
        <v>3300</v>
      </c>
      <c r="G873" s="123">
        <f t="shared" si="51"/>
        <v>0</v>
      </c>
    </row>
    <row r="874" spans="1:7" s="9" customFormat="1" x14ac:dyDescent="0.2">
      <c r="A874" s="32" t="s">
        <v>346</v>
      </c>
      <c r="B874" s="10" t="s">
        <v>425</v>
      </c>
      <c r="C874" s="74"/>
      <c r="D874" s="97">
        <f>SUM(D875+D881+D896)</f>
        <v>2377430</v>
      </c>
      <c r="E874" s="173">
        <f>SUM(E875+E881+E896)</f>
        <v>137213.57</v>
      </c>
      <c r="F874" s="126">
        <f t="shared" si="50"/>
        <v>2240216.4300000002</v>
      </c>
      <c r="G874" s="131">
        <f t="shared" si="51"/>
        <v>5.7715083093929163E-2</v>
      </c>
    </row>
    <row r="875" spans="1:7" s="9" customFormat="1" x14ac:dyDescent="0.2">
      <c r="A875" s="32"/>
      <c r="B875" s="10">
        <v>50</v>
      </c>
      <c r="C875" s="60" t="s">
        <v>16</v>
      </c>
      <c r="D875" s="97">
        <f>SUM(D876+D880)</f>
        <v>1365413</v>
      </c>
      <c r="E875" s="173">
        <f>SUM(E876+E880)</f>
        <v>112280.37999999999</v>
      </c>
      <c r="F875" s="126">
        <f t="shared" si="50"/>
        <v>1253132.6200000001</v>
      </c>
      <c r="G875" s="131">
        <f t="shared" si="51"/>
        <v>8.2231808251422817E-2</v>
      </c>
    </row>
    <row r="876" spans="1:7" s="9" customFormat="1" x14ac:dyDescent="0.2">
      <c r="A876" s="32"/>
      <c r="B876" s="6">
        <v>500</v>
      </c>
      <c r="C876" s="61" t="s">
        <v>161</v>
      </c>
      <c r="D876" s="99">
        <f>SUM(D877:D879)</f>
        <v>1020488</v>
      </c>
      <c r="E876" s="174">
        <f>SUM(E877:E879)</f>
        <v>84055.37</v>
      </c>
      <c r="F876" s="140">
        <f t="shared" si="50"/>
        <v>936432.63</v>
      </c>
      <c r="G876" s="123">
        <f t="shared" si="51"/>
        <v>8.2367818141908578E-2</v>
      </c>
    </row>
    <row r="877" spans="1:7" s="9" customFormat="1" x14ac:dyDescent="0.2">
      <c r="A877" s="32"/>
      <c r="B877" s="6">
        <v>50020</v>
      </c>
      <c r="C877" s="61" t="s">
        <v>168</v>
      </c>
      <c r="D877" s="88">
        <v>321275</v>
      </c>
      <c r="E877" s="156">
        <v>24704.77</v>
      </c>
      <c r="F877" s="140">
        <f t="shared" si="50"/>
        <v>296570.23</v>
      </c>
      <c r="G877" s="123">
        <f t="shared" si="51"/>
        <v>7.6896023655746631E-2</v>
      </c>
    </row>
    <row r="878" spans="1:7" s="9" customFormat="1" x14ac:dyDescent="0.2">
      <c r="A878" s="32"/>
      <c r="B878" s="6">
        <v>50026</v>
      </c>
      <c r="C878" s="61" t="s">
        <v>413</v>
      </c>
      <c r="D878" s="88">
        <v>683692</v>
      </c>
      <c r="E878" s="156">
        <v>58765.599999999999</v>
      </c>
      <c r="F878" s="140">
        <f t="shared" si="50"/>
        <v>624926.4</v>
      </c>
      <c r="G878" s="123">
        <f t="shared" si="51"/>
        <v>8.5953324011396937E-2</v>
      </c>
    </row>
    <row r="879" spans="1:7" s="9" customFormat="1" ht="25.5" x14ac:dyDescent="0.2">
      <c r="A879" s="32"/>
      <c r="B879" s="6">
        <v>5005</v>
      </c>
      <c r="C879" s="61" t="s">
        <v>185</v>
      </c>
      <c r="D879" s="88">
        <v>15521</v>
      </c>
      <c r="E879" s="156">
        <v>585</v>
      </c>
      <c r="F879" s="140">
        <f t="shared" si="50"/>
        <v>14936</v>
      </c>
      <c r="G879" s="123">
        <f t="shared" si="51"/>
        <v>3.7690870433606083E-2</v>
      </c>
    </row>
    <row r="880" spans="1:7" s="9" customFormat="1" x14ac:dyDescent="0.2">
      <c r="A880" s="32"/>
      <c r="B880" s="6">
        <v>506</v>
      </c>
      <c r="C880" s="61" t="s">
        <v>162</v>
      </c>
      <c r="D880" s="88">
        <v>344925</v>
      </c>
      <c r="E880" s="156">
        <v>28225.01</v>
      </c>
      <c r="F880" s="140">
        <f t="shared" si="50"/>
        <v>316699.99</v>
      </c>
      <c r="G880" s="123">
        <f t="shared" si="51"/>
        <v>8.1829412191056022E-2</v>
      </c>
    </row>
    <row r="881" spans="1:7" s="9" customFormat="1" x14ac:dyDescent="0.2">
      <c r="A881" s="32"/>
      <c r="B881" s="10">
        <v>55</v>
      </c>
      <c r="C881" s="60" t="s">
        <v>17</v>
      </c>
      <c r="D881" s="97">
        <f>SUM(D882:D895)</f>
        <v>260017</v>
      </c>
      <c r="E881" s="173">
        <f>SUM(E882:E895)</f>
        <v>24933.190000000002</v>
      </c>
      <c r="F881" s="126">
        <f t="shared" si="50"/>
        <v>235083.81</v>
      </c>
      <c r="G881" s="131">
        <f t="shared" si="51"/>
        <v>9.5890614844414024E-2</v>
      </c>
    </row>
    <row r="882" spans="1:7" s="9" customFormat="1" x14ac:dyDescent="0.2">
      <c r="A882" s="32"/>
      <c r="B882" s="6">
        <v>5500</v>
      </c>
      <c r="C882" s="61" t="s">
        <v>18</v>
      </c>
      <c r="D882" s="88">
        <v>7680</v>
      </c>
      <c r="E882" s="156">
        <v>561.14</v>
      </c>
      <c r="F882" s="140">
        <f t="shared" si="50"/>
        <v>7118.86</v>
      </c>
      <c r="G882" s="123">
        <f t="shared" si="51"/>
        <v>7.3065104166666658E-2</v>
      </c>
    </row>
    <row r="883" spans="1:7" s="9" customFormat="1" x14ac:dyDescent="0.2">
      <c r="A883" s="32"/>
      <c r="B883" s="6">
        <v>5503</v>
      </c>
      <c r="C883" s="61" t="s">
        <v>19</v>
      </c>
      <c r="D883" s="88">
        <v>200</v>
      </c>
      <c r="E883" s="156">
        <v>0</v>
      </c>
      <c r="F883" s="140">
        <f t="shared" si="50"/>
        <v>200</v>
      </c>
      <c r="G883" s="123">
        <f t="shared" si="51"/>
        <v>0</v>
      </c>
    </row>
    <row r="884" spans="1:7" s="9" customFormat="1" x14ac:dyDescent="0.2">
      <c r="A884" s="32"/>
      <c r="B884" s="6">
        <v>5504</v>
      </c>
      <c r="C884" s="61" t="s">
        <v>20</v>
      </c>
      <c r="D884" s="88">
        <v>8821</v>
      </c>
      <c r="E884" s="156">
        <v>84</v>
      </c>
      <c r="F884" s="140">
        <f t="shared" si="50"/>
        <v>8737</v>
      </c>
      <c r="G884" s="123">
        <f t="shared" si="51"/>
        <v>9.5227298492234439E-3</v>
      </c>
    </row>
    <row r="885" spans="1:7" s="9" customFormat="1" x14ac:dyDescent="0.2">
      <c r="A885" s="32"/>
      <c r="B885" s="6">
        <v>5511</v>
      </c>
      <c r="C885" s="61" t="s">
        <v>163</v>
      </c>
      <c r="D885" s="88">
        <v>149423</v>
      </c>
      <c r="E885" s="156">
        <v>15147.09</v>
      </c>
      <c r="F885" s="140">
        <f t="shared" si="50"/>
        <v>134275.91</v>
      </c>
      <c r="G885" s="123">
        <f t="shared" si="51"/>
        <v>0.10137053867209198</v>
      </c>
    </row>
    <row r="886" spans="1:7" s="9" customFormat="1" x14ac:dyDescent="0.2">
      <c r="A886" s="32"/>
      <c r="B886" s="6">
        <v>5513</v>
      </c>
      <c r="C886" s="61" t="s">
        <v>21</v>
      </c>
      <c r="D886" s="88">
        <v>2350</v>
      </c>
      <c r="E886" s="156">
        <v>85.34</v>
      </c>
      <c r="F886" s="140">
        <f t="shared" si="50"/>
        <v>2264.66</v>
      </c>
      <c r="G886" s="123">
        <f t="shared" si="51"/>
        <v>3.6314893617021275E-2</v>
      </c>
    </row>
    <row r="887" spans="1:7" s="9" customFormat="1" x14ac:dyDescent="0.2">
      <c r="A887" s="32"/>
      <c r="B887" s="6">
        <v>5514</v>
      </c>
      <c r="C887" s="61" t="s">
        <v>164</v>
      </c>
      <c r="D887" s="88">
        <v>18180</v>
      </c>
      <c r="E887" s="156">
        <v>2531.5100000000002</v>
      </c>
      <c r="F887" s="140">
        <f t="shared" si="50"/>
        <v>15648.49</v>
      </c>
      <c r="G887" s="123">
        <f t="shared" si="51"/>
        <v>0.13924697469746977</v>
      </c>
    </row>
    <row r="888" spans="1:7" s="9" customFormat="1" x14ac:dyDescent="0.2">
      <c r="A888" s="32"/>
      <c r="B888" s="6">
        <v>5515</v>
      </c>
      <c r="C888" s="61" t="s">
        <v>22</v>
      </c>
      <c r="D888" s="88">
        <v>10200</v>
      </c>
      <c r="E888" s="156">
        <v>591.73</v>
      </c>
      <c r="F888" s="140">
        <f t="shared" si="50"/>
        <v>9608.27</v>
      </c>
      <c r="G888" s="123">
        <f t="shared" si="51"/>
        <v>5.801274509803922E-2</v>
      </c>
    </row>
    <row r="889" spans="1:7" s="9" customFormat="1" ht="25.5" x14ac:dyDescent="0.2">
      <c r="A889" s="32"/>
      <c r="B889" s="6">
        <v>5516</v>
      </c>
      <c r="C889" s="61" t="s">
        <v>480</v>
      </c>
      <c r="D889" s="88">
        <v>0</v>
      </c>
      <c r="E889" s="156">
        <v>4149.22</v>
      </c>
      <c r="F889" s="140">
        <f t="shared" si="50"/>
        <v>-4149.22</v>
      </c>
      <c r="G889" s="123"/>
    </row>
    <row r="890" spans="1:7" s="9" customFormat="1" x14ac:dyDescent="0.2">
      <c r="A890" s="32"/>
      <c r="B890" s="6">
        <v>5522</v>
      </c>
      <c r="C890" s="61" t="s">
        <v>63</v>
      </c>
      <c r="D890" s="88">
        <v>200</v>
      </c>
      <c r="E890" s="156">
        <v>128.31</v>
      </c>
      <c r="F890" s="140">
        <f t="shared" si="50"/>
        <v>71.69</v>
      </c>
      <c r="G890" s="123">
        <f t="shared" ref="G890:G905" si="52">E890/D890</f>
        <v>0.64155000000000006</v>
      </c>
    </row>
    <row r="891" spans="1:7" s="9" customFormat="1" x14ac:dyDescent="0.2">
      <c r="A891" s="32"/>
      <c r="B891" s="6">
        <v>5524</v>
      </c>
      <c r="C891" s="61" t="s">
        <v>24</v>
      </c>
      <c r="D891" s="88">
        <v>41800</v>
      </c>
      <c r="E891" s="156">
        <v>1494.85</v>
      </c>
      <c r="F891" s="140">
        <f t="shared" si="50"/>
        <v>40305.15</v>
      </c>
      <c r="G891" s="123">
        <f t="shared" si="52"/>
        <v>3.5761961722488037E-2</v>
      </c>
    </row>
    <row r="892" spans="1:7" s="9" customFormat="1" x14ac:dyDescent="0.2">
      <c r="A892" s="32"/>
      <c r="B892" s="6">
        <v>5525</v>
      </c>
      <c r="C892" s="61" t="s">
        <v>37</v>
      </c>
      <c r="D892" s="88">
        <v>5000</v>
      </c>
      <c r="E892" s="156">
        <v>0</v>
      </c>
      <c r="F892" s="140">
        <f t="shared" si="50"/>
        <v>5000</v>
      </c>
      <c r="G892" s="123">
        <f t="shared" si="52"/>
        <v>0</v>
      </c>
    </row>
    <row r="893" spans="1:7" s="9" customFormat="1" x14ac:dyDescent="0.2">
      <c r="A893" s="32"/>
      <c r="B893" s="6">
        <v>5532</v>
      </c>
      <c r="C893" s="61" t="s">
        <v>61</v>
      </c>
      <c r="D893" s="88">
        <v>1500</v>
      </c>
      <c r="E893" s="156">
        <v>0</v>
      </c>
      <c r="F893" s="140">
        <f t="shared" ref="F893:F956" si="53">D893-E893</f>
        <v>1500</v>
      </c>
      <c r="G893" s="123">
        <f t="shared" si="52"/>
        <v>0</v>
      </c>
    </row>
    <row r="894" spans="1:7" s="9" customFormat="1" x14ac:dyDescent="0.2">
      <c r="A894" s="32"/>
      <c r="B894" s="6">
        <v>5539</v>
      </c>
      <c r="C894" s="61" t="s">
        <v>178</v>
      </c>
      <c r="D894" s="88">
        <v>2663</v>
      </c>
      <c r="E894" s="156">
        <v>0</v>
      </c>
      <c r="F894" s="140">
        <f t="shared" si="53"/>
        <v>2663</v>
      </c>
      <c r="G894" s="123">
        <f t="shared" si="52"/>
        <v>0</v>
      </c>
    </row>
    <row r="895" spans="1:7" s="9" customFormat="1" x14ac:dyDescent="0.2">
      <c r="A895" s="32"/>
      <c r="B895" s="6">
        <v>5540</v>
      </c>
      <c r="C895" s="61" t="s">
        <v>175</v>
      </c>
      <c r="D895" s="88">
        <v>12000</v>
      </c>
      <c r="E895" s="156">
        <v>160</v>
      </c>
      <c r="F895" s="140">
        <f t="shared" si="53"/>
        <v>11840</v>
      </c>
      <c r="G895" s="123">
        <f t="shared" si="52"/>
        <v>1.3333333333333334E-2</v>
      </c>
    </row>
    <row r="896" spans="1:7" s="9" customFormat="1" x14ac:dyDescent="0.2">
      <c r="A896" s="34"/>
      <c r="B896" s="10">
        <v>15</v>
      </c>
      <c r="C896" s="60" t="s">
        <v>186</v>
      </c>
      <c r="D896" s="97">
        <f>SUM(D897)</f>
        <v>752000</v>
      </c>
      <c r="E896" s="173">
        <f>SUM(E897)</f>
        <v>0</v>
      </c>
      <c r="F896" s="126">
        <f t="shared" si="53"/>
        <v>752000</v>
      </c>
      <c r="G896" s="131">
        <f t="shared" si="52"/>
        <v>0</v>
      </c>
    </row>
    <row r="897" spans="1:7" s="9" customFormat="1" x14ac:dyDescent="0.2">
      <c r="A897" s="34"/>
      <c r="B897" s="6">
        <v>1551</v>
      </c>
      <c r="C897" s="61" t="s">
        <v>176</v>
      </c>
      <c r="D897" s="99">
        <f>SUM(D898:D900)</f>
        <v>752000</v>
      </c>
      <c r="E897" s="174">
        <f>SUM(E898:E900)</f>
        <v>0</v>
      </c>
      <c r="F897" s="140">
        <f t="shared" si="53"/>
        <v>752000</v>
      </c>
      <c r="G897" s="123">
        <f t="shared" si="52"/>
        <v>0</v>
      </c>
    </row>
    <row r="898" spans="1:7" s="9" customFormat="1" ht="63.75" x14ac:dyDescent="0.2">
      <c r="A898" s="34"/>
      <c r="B898" s="21"/>
      <c r="C898" s="54" t="s">
        <v>462</v>
      </c>
      <c r="D898" s="88">
        <v>214000</v>
      </c>
      <c r="E898" s="156">
        <v>0</v>
      </c>
      <c r="F898" s="140">
        <f t="shared" si="53"/>
        <v>214000</v>
      </c>
      <c r="G898" s="123">
        <f t="shared" si="52"/>
        <v>0</v>
      </c>
    </row>
    <row r="899" spans="1:7" s="9" customFormat="1" ht="25.5" x14ac:dyDescent="0.2">
      <c r="A899" s="34"/>
      <c r="B899" s="21"/>
      <c r="C899" s="54" t="s">
        <v>455</v>
      </c>
      <c r="D899" s="88">
        <v>38000</v>
      </c>
      <c r="E899" s="156">
        <v>0</v>
      </c>
      <c r="F899" s="140">
        <f t="shared" si="53"/>
        <v>38000</v>
      </c>
      <c r="G899" s="123">
        <f t="shared" si="52"/>
        <v>0</v>
      </c>
    </row>
    <row r="900" spans="1:7" s="9" customFormat="1" ht="25.5" x14ac:dyDescent="0.2">
      <c r="A900" s="34"/>
      <c r="B900" s="21"/>
      <c r="C900" s="54" t="s">
        <v>494</v>
      </c>
      <c r="D900" s="88">
        <v>500000</v>
      </c>
      <c r="E900" s="156">
        <v>0</v>
      </c>
      <c r="F900" s="140">
        <f t="shared" si="53"/>
        <v>500000</v>
      </c>
      <c r="G900" s="123">
        <f t="shared" si="52"/>
        <v>0</v>
      </c>
    </row>
    <row r="901" spans="1:7" s="9" customFormat="1" x14ac:dyDescent="0.2">
      <c r="A901" s="32" t="s">
        <v>347</v>
      </c>
      <c r="B901" s="10" t="s">
        <v>423</v>
      </c>
      <c r="C901" s="74"/>
      <c r="D901" s="97">
        <f>SUM(D902+D908)</f>
        <v>306118</v>
      </c>
      <c r="E901" s="173">
        <f>SUM(E902+E908)</f>
        <v>20896.3</v>
      </c>
      <c r="F901" s="126">
        <f t="shared" si="53"/>
        <v>285221.7</v>
      </c>
      <c r="G901" s="131">
        <f t="shared" si="52"/>
        <v>6.8262238744536421E-2</v>
      </c>
    </row>
    <row r="902" spans="1:7" s="9" customFormat="1" x14ac:dyDescent="0.2">
      <c r="A902" s="32"/>
      <c r="B902" s="10">
        <v>50</v>
      </c>
      <c r="C902" s="60" t="s">
        <v>16</v>
      </c>
      <c r="D902" s="97">
        <f>SUM(D903+D907)</f>
        <v>246105</v>
      </c>
      <c r="E902" s="173">
        <f>SUM(E903+E907)</f>
        <v>17454.349999999999</v>
      </c>
      <c r="F902" s="126">
        <f t="shared" si="53"/>
        <v>228650.65</v>
      </c>
      <c r="G902" s="131">
        <f t="shared" si="52"/>
        <v>7.0922370532902623E-2</v>
      </c>
    </row>
    <row r="903" spans="1:7" s="9" customFormat="1" x14ac:dyDescent="0.2">
      <c r="A903" s="32"/>
      <c r="B903" s="6">
        <v>500</v>
      </c>
      <c r="C903" s="61" t="s">
        <v>161</v>
      </c>
      <c r="D903" s="99">
        <f>SUM(D904:D906)</f>
        <v>183935</v>
      </c>
      <c r="E903" s="174">
        <f>SUM(E904:E906)</f>
        <v>13045.1</v>
      </c>
      <c r="F903" s="140">
        <f t="shared" si="53"/>
        <v>170889.9</v>
      </c>
      <c r="G903" s="123">
        <f t="shared" si="52"/>
        <v>7.0922336695028135E-2</v>
      </c>
    </row>
    <row r="904" spans="1:7" s="9" customFormat="1" x14ac:dyDescent="0.2">
      <c r="A904" s="32"/>
      <c r="B904" s="6">
        <v>50020</v>
      </c>
      <c r="C904" s="61" t="s">
        <v>168</v>
      </c>
      <c r="D904" s="88">
        <v>85284</v>
      </c>
      <c r="E904" s="156">
        <v>6079</v>
      </c>
      <c r="F904" s="140">
        <f t="shared" si="53"/>
        <v>79205</v>
      </c>
      <c r="G904" s="123">
        <f t="shared" si="52"/>
        <v>7.1279489704985696E-2</v>
      </c>
    </row>
    <row r="905" spans="1:7" s="9" customFormat="1" x14ac:dyDescent="0.2">
      <c r="A905" s="32"/>
      <c r="B905" s="6">
        <v>50026</v>
      </c>
      <c r="C905" s="61" t="s">
        <v>413</v>
      </c>
      <c r="D905" s="88">
        <v>98651</v>
      </c>
      <c r="E905" s="156">
        <v>6906.1</v>
      </c>
      <c r="F905" s="140">
        <f t="shared" si="53"/>
        <v>91744.9</v>
      </c>
      <c r="G905" s="123">
        <f t="shared" si="52"/>
        <v>7.0005372474683483E-2</v>
      </c>
    </row>
    <row r="906" spans="1:7" s="9" customFormat="1" ht="25.5" x14ac:dyDescent="0.2">
      <c r="A906" s="32"/>
      <c r="B906" s="6">
        <v>5005</v>
      </c>
      <c r="C906" s="61" t="s">
        <v>185</v>
      </c>
      <c r="D906" s="88">
        <v>0</v>
      </c>
      <c r="E906" s="156">
        <v>60</v>
      </c>
      <c r="F906" s="140">
        <f t="shared" si="53"/>
        <v>-60</v>
      </c>
      <c r="G906" s="123"/>
    </row>
    <row r="907" spans="1:7" s="9" customFormat="1" x14ac:dyDescent="0.2">
      <c r="A907" s="32"/>
      <c r="B907" s="6">
        <v>506</v>
      </c>
      <c r="C907" s="61" t="s">
        <v>162</v>
      </c>
      <c r="D907" s="88">
        <v>62170</v>
      </c>
      <c r="E907" s="156">
        <v>4409.25</v>
      </c>
      <c r="F907" s="140">
        <f t="shared" si="53"/>
        <v>57760.75</v>
      </c>
      <c r="G907" s="123">
        <f t="shared" ref="G907:G940" si="54">E907/D907</f>
        <v>7.0922470645005634E-2</v>
      </c>
    </row>
    <row r="908" spans="1:7" s="9" customFormat="1" x14ac:dyDescent="0.2">
      <c r="A908" s="32"/>
      <c r="B908" s="10">
        <v>55</v>
      </c>
      <c r="C908" s="60" t="s">
        <v>17</v>
      </c>
      <c r="D908" s="97">
        <f>SUM(D909:D920)</f>
        <v>60013</v>
      </c>
      <c r="E908" s="173">
        <f>SUM(E909:E920)</f>
        <v>3441.9500000000007</v>
      </c>
      <c r="F908" s="126">
        <f t="shared" si="53"/>
        <v>56571.05</v>
      </c>
      <c r="G908" s="131">
        <f t="shared" si="54"/>
        <v>5.7353406761868272E-2</v>
      </c>
    </row>
    <row r="909" spans="1:7" s="9" customFormat="1" x14ac:dyDescent="0.2">
      <c r="A909" s="32"/>
      <c r="B909" s="6">
        <v>5500</v>
      </c>
      <c r="C909" s="61" t="s">
        <v>18</v>
      </c>
      <c r="D909" s="88">
        <v>2900</v>
      </c>
      <c r="E909" s="156">
        <v>124.87</v>
      </c>
      <c r="F909" s="140">
        <f t="shared" si="53"/>
        <v>2775.13</v>
      </c>
      <c r="G909" s="123">
        <f t="shared" si="54"/>
        <v>4.3058620689655172E-2</v>
      </c>
    </row>
    <row r="910" spans="1:7" s="9" customFormat="1" x14ac:dyDescent="0.2">
      <c r="A910" s="32"/>
      <c r="B910" s="6">
        <v>5504</v>
      </c>
      <c r="C910" s="61" t="s">
        <v>20</v>
      </c>
      <c r="D910" s="88">
        <v>2635</v>
      </c>
      <c r="E910" s="156">
        <v>0</v>
      </c>
      <c r="F910" s="140">
        <f t="shared" si="53"/>
        <v>2635</v>
      </c>
      <c r="G910" s="123">
        <f t="shared" si="54"/>
        <v>0</v>
      </c>
    </row>
    <row r="911" spans="1:7" s="9" customFormat="1" x14ac:dyDescent="0.2">
      <c r="A911" s="32"/>
      <c r="B911" s="6">
        <v>5511</v>
      </c>
      <c r="C911" s="61" t="s">
        <v>163</v>
      </c>
      <c r="D911" s="88">
        <v>36610</v>
      </c>
      <c r="E911" s="156">
        <v>2099.8000000000002</v>
      </c>
      <c r="F911" s="140">
        <f t="shared" si="53"/>
        <v>34510.199999999997</v>
      </c>
      <c r="G911" s="123">
        <f t="shared" si="54"/>
        <v>5.7355913684785584E-2</v>
      </c>
    </row>
    <row r="912" spans="1:7" s="9" customFormat="1" x14ac:dyDescent="0.2">
      <c r="A912" s="32"/>
      <c r="B912" s="6">
        <v>5512</v>
      </c>
      <c r="C912" s="61" t="s">
        <v>23</v>
      </c>
      <c r="D912" s="88">
        <v>500</v>
      </c>
      <c r="E912" s="156">
        <v>0</v>
      </c>
      <c r="F912" s="140">
        <f t="shared" si="53"/>
        <v>500</v>
      </c>
      <c r="G912" s="123">
        <f t="shared" si="54"/>
        <v>0</v>
      </c>
    </row>
    <row r="913" spans="1:7" s="9" customFormat="1" x14ac:dyDescent="0.2">
      <c r="A913" s="32"/>
      <c r="B913" s="6">
        <v>5513</v>
      </c>
      <c r="C913" s="61" t="s">
        <v>21</v>
      </c>
      <c r="D913" s="88">
        <v>7300</v>
      </c>
      <c r="E913" s="156">
        <v>499.86</v>
      </c>
      <c r="F913" s="140">
        <f t="shared" si="53"/>
        <v>6800.14</v>
      </c>
      <c r="G913" s="123">
        <f t="shared" si="54"/>
        <v>6.8473972602739727E-2</v>
      </c>
    </row>
    <row r="914" spans="1:7" s="9" customFormat="1" x14ac:dyDescent="0.2">
      <c r="A914" s="32"/>
      <c r="B914" s="6">
        <v>5514</v>
      </c>
      <c r="C914" s="61" t="s">
        <v>164</v>
      </c>
      <c r="D914" s="88">
        <v>2230</v>
      </c>
      <c r="E914" s="156">
        <v>450.46</v>
      </c>
      <c r="F914" s="140">
        <f t="shared" si="53"/>
        <v>1779.54</v>
      </c>
      <c r="G914" s="123">
        <f t="shared" si="54"/>
        <v>0.20199999999999999</v>
      </c>
    </row>
    <row r="915" spans="1:7" s="9" customFormat="1" x14ac:dyDescent="0.2">
      <c r="A915" s="32"/>
      <c r="B915" s="6">
        <v>5515</v>
      </c>
      <c r="C915" s="61" t="s">
        <v>22</v>
      </c>
      <c r="D915" s="88">
        <v>2170</v>
      </c>
      <c r="E915" s="156">
        <v>116.28</v>
      </c>
      <c r="F915" s="140">
        <f t="shared" si="53"/>
        <v>2053.7199999999998</v>
      </c>
      <c r="G915" s="123">
        <f t="shared" si="54"/>
        <v>5.3585253456221199E-2</v>
      </c>
    </row>
    <row r="916" spans="1:7" s="9" customFormat="1" x14ac:dyDescent="0.2">
      <c r="A916" s="32"/>
      <c r="B916" s="6">
        <v>5522</v>
      </c>
      <c r="C916" s="61" t="s">
        <v>63</v>
      </c>
      <c r="D916" s="88">
        <v>200</v>
      </c>
      <c r="E916" s="156">
        <v>0</v>
      </c>
      <c r="F916" s="140">
        <f t="shared" si="53"/>
        <v>200</v>
      </c>
      <c r="G916" s="123">
        <f t="shared" si="54"/>
        <v>0</v>
      </c>
    </row>
    <row r="917" spans="1:7" s="9" customFormat="1" x14ac:dyDescent="0.2">
      <c r="A917" s="32"/>
      <c r="B917" s="6">
        <v>5524</v>
      </c>
      <c r="C917" s="61" t="s">
        <v>24</v>
      </c>
      <c r="D917" s="88">
        <v>3798</v>
      </c>
      <c r="E917" s="156">
        <v>16.510000000000002</v>
      </c>
      <c r="F917" s="140">
        <f t="shared" si="53"/>
        <v>3781.49</v>
      </c>
      <c r="G917" s="123">
        <f t="shared" si="54"/>
        <v>4.347024749868352E-3</v>
      </c>
    </row>
    <row r="918" spans="1:7" s="9" customFormat="1" x14ac:dyDescent="0.2">
      <c r="A918" s="32"/>
      <c r="B918" s="6">
        <v>5525</v>
      </c>
      <c r="C918" s="61" t="s">
        <v>37</v>
      </c>
      <c r="D918" s="88">
        <v>1020</v>
      </c>
      <c r="E918" s="156">
        <v>0</v>
      </c>
      <c r="F918" s="140">
        <f t="shared" si="53"/>
        <v>1020</v>
      </c>
      <c r="G918" s="123">
        <f t="shared" si="54"/>
        <v>0</v>
      </c>
    </row>
    <row r="919" spans="1:7" s="9" customFormat="1" x14ac:dyDescent="0.2">
      <c r="A919" s="32"/>
      <c r="B919" s="6">
        <v>5532</v>
      </c>
      <c r="C919" s="61" t="s">
        <v>61</v>
      </c>
      <c r="D919" s="88">
        <v>100</v>
      </c>
      <c r="E919" s="156">
        <v>0</v>
      </c>
      <c r="F919" s="140">
        <f t="shared" si="53"/>
        <v>100</v>
      </c>
      <c r="G919" s="123">
        <f t="shared" si="54"/>
        <v>0</v>
      </c>
    </row>
    <row r="920" spans="1:7" s="9" customFormat="1" x14ac:dyDescent="0.2">
      <c r="A920" s="32"/>
      <c r="B920" s="6">
        <v>5540</v>
      </c>
      <c r="C920" s="61" t="s">
        <v>175</v>
      </c>
      <c r="D920" s="88">
        <v>550</v>
      </c>
      <c r="E920" s="156">
        <v>134.16999999999999</v>
      </c>
      <c r="F920" s="140">
        <f t="shared" si="53"/>
        <v>415.83000000000004</v>
      </c>
      <c r="G920" s="123">
        <f t="shared" si="54"/>
        <v>0.24394545454545452</v>
      </c>
    </row>
    <row r="921" spans="1:7" s="9" customFormat="1" x14ac:dyDescent="0.2">
      <c r="A921" s="32" t="s">
        <v>348</v>
      </c>
      <c r="B921" s="10" t="s">
        <v>424</v>
      </c>
      <c r="C921" s="74"/>
      <c r="D921" s="97">
        <f>SUM(D922+D923+D929+D941)</f>
        <v>443062</v>
      </c>
      <c r="E921" s="173">
        <f>SUM(E922+E923+E929+E941)</f>
        <v>45169.789999999994</v>
      </c>
      <c r="F921" s="126">
        <f t="shared" si="53"/>
        <v>397892.21</v>
      </c>
      <c r="G921" s="131">
        <f t="shared" si="54"/>
        <v>0.10194914030090596</v>
      </c>
    </row>
    <row r="922" spans="1:7" s="9" customFormat="1" x14ac:dyDescent="0.2">
      <c r="A922" s="32"/>
      <c r="B922" s="25">
        <v>4528</v>
      </c>
      <c r="C922" s="63" t="s">
        <v>94</v>
      </c>
      <c r="D922" s="96">
        <v>270</v>
      </c>
      <c r="E922" s="153">
        <v>0</v>
      </c>
      <c r="F922" s="126">
        <f t="shared" si="53"/>
        <v>270</v>
      </c>
      <c r="G922" s="131">
        <f t="shared" si="54"/>
        <v>0</v>
      </c>
    </row>
    <row r="923" spans="1:7" s="9" customFormat="1" x14ac:dyDescent="0.2">
      <c r="A923" s="32"/>
      <c r="B923" s="10">
        <v>50</v>
      </c>
      <c r="C923" s="60" t="s">
        <v>16</v>
      </c>
      <c r="D923" s="97">
        <f>SUM(D924+D928)</f>
        <v>369742</v>
      </c>
      <c r="E923" s="173">
        <f>SUM(E924+E928)</f>
        <v>31827.1</v>
      </c>
      <c r="F923" s="126">
        <f t="shared" si="53"/>
        <v>337914.9</v>
      </c>
      <c r="G923" s="131">
        <f t="shared" si="54"/>
        <v>8.6079211991064039E-2</v>
      </c>
    </row>
    <row r="924" spans="1:7" s="9" customFormat="1" x14ac:dyDescent="0.2">
      <c r="A924" s="32"/>
      <c r="B924" s="6">
        <v>500</v>
      </c>
      <c r="C924" s="61" t="s">
        <v>161</v>
      </c>
      <c r="D924" s="99">
        <f>SUM(D925:D927)</f>
        <v>276339</v>
      </c>
      <c r="E924" s="174">
        <f>SUM(E925:E927)</f>
        <v>23828.449999999997</v>
      </c>
      <c r="F924" s="140">
        <f t="shared" si="53"/>
        <v>252510.55</v>
      </c>
      <c r="G924" s="123">
        <f t="shared" si="54"/>
        <v>8.6229051997727416E-2</v>
      </c>
    </row>
    <row r="925" spans="1:7" s="9" customFormat="1" x14ac:dyDescent="0.2">
      <c r="A925" s="32"/>
      <c r="B925" s="6">
        <v>50020</v>
      </c>
      <c r="C925" s="61" t="s">
        <v>168</v>
      </c>
      <c r="D925" s="88">
        <v>84924</v>
      </c>
      <c r="E925" s="156">
        <v>8308.56</v>
      </c>
      <c r="F925" s="140">
        <f t="shared" si="53"/>
        <v>76615.44</v>
      </c>
      <c r="G925" s="123">
        <f t="shared" si="54"/>
        <v>9.7835240921294322E-2</v>
      </c>
    </row>
    <row r="926" spans="1:7" s="9" customFormat="1" x14ac:dyDescent="0.2">
      <c r="A926" s="32"/>
      <c r="B926" s="6">
        <v>50026</v>
      </c>
      <c r="C926" s="61" t="s">
        <v>413</v>
      </c>
      <c r="D926" s="88">
        <v>188811</v>
      </c>
      <c r="E926" s="156">
        <v>15427.89</v>
      </c>
      <c r="F926" s="140">
        <f t="shared" si="53"/>
        <v>173383.11</v>
      </c>
      <c r="G926" s="123">
        <f t="shared" si="54"/>
        <v>8.1710758377425044E-2</v>
      </c>
    </row>
    <row r="927" spans="1:7" ht="25.5" x14ac:dyDescent="0.2">
      <c r="A927" s="34"/>
      <c r="B927" s="6">
        <v>5005</v>
      </c>
      <c r="C927" s="61" t="s">
        <v>185</v>
      </c>
      <c r="D927" s="88">
        <v>2604</v>
      </c>
      <c r="E927" s="156">
        <v>92</v>
      </c>
      <c r="F927" s="140">
        <f t="shared" si="53"/>
        <v>2512</v>
      </c>
      <c r="G927" s="123">
        <f t="shared" si="54"/>
        <v>3.5330261136712747E-2</v>
      </c>
    </row>
    <row r="928" spans="1:7" s="9" customFormat="1" x14ac:dyDescent="0.2">
      <c r="A928" s="32"/>
      <c r="B928" s="6">
        <v>506</v>
      </c>
      <c r="C928" s="61" t="s">
        <v>162</v>
      </c>
      <c r="D928" s="88">
        <v>93403</v>
      </c>
      <c r="E928" s="156">
        <v>7998.65</v>
      </c>
      <c r="F928" s="140">
        <f t="shared" si="53"/>
        <v>85404.35</v>
      </c>
      <c r="G928" s="123">
        <f t="shared" si="54"/>
        <v>8.5635900345813296E-2</v>
      </c>
    </row>
    <row r="929" spans="1:7" s="9" customFormat="1" x14ac:dyDescent="0.2">
      <c r="A929" s="32"/>
      <c r="B929" s="10">
        <v>55</v>
      </c>
      <c r="C929" s="60" t="s">
        <v>17</v>
      </c>
      <c r="D929" s="97">
        <f>SUM(D930:D940)</f>
        <v>73050</v>
      </c>
      <c r="E929" s="173">
        <f>SUM(E930:E940)</f>
        <v>6021.49</v>
      </c>
      <c r="F929" s="126">
        <f t="shared" si="53"/>
        <v>67028.509999999995</v>
      </c>
      <c r="G929" s="131">
        <f t="shared" si="54"/>
        <v>8.2429705681040383E-2</v>
      </c>
    </row>
    <row r="930" spans="1:7" s="9" customFormat="1" x14ac:dyDescent="0.2">
      <c r="A930" s="32"/>
      <c r="B930" s="6">
        <v>5500</v>
      </c>
      <c r="C930" s="61" t="s">
        <v>18</v>
      </c>
      <c r="D930" s="88">
        <v>1800</v>
      </c>
      <c r="E930" s="156">
        <v>76.42</v>
      </c>
      <c r="F930" s="140">
        <f t="shared" si="53"/>
        <v>1723.58</v>
      </c>
      <c r="G930" s="123">
        <f t="shared" si="54"/>
        <v>4.2455555555555559E-2</v>
      </c>
    </row>
    <row r="931" spans="1:7" s="9" customFormat="1" x14ac:dyDescent="0.2">
      <c r="A931" s="32"/>
      <c r="B931" s="6">
        <v>5503</v>
      </c>
      <c r="C931" s="61" t="s">
        <v>19</v>
      </c>
      <c r="D931" s="88">
        <v>50</v>
      </c>
      <c r="E931" s="156">
        <v>0</v>
      </c>
      <c r="F931" s="140">
        <f t="shared" si="53"/>
        <v>50</v>
      </c>
      <c r="G931" s="123">
        <f t="shared" si="54"/>
        <v>0</v>
      </c>
    </row>
    <row r="932" spans="1:7" s="9" customFormat="1" x14ac:dyDescent="0.2">
      <c r="A932" s="32"/>
      <c r="B932" s="6">
        <v>5504</v>
      </c>
      <c r="C932" s="61" t="s">
        <v>20</v>
      </c>
      <c r="D932" s="88">
        <v>1850</v>
      </c>
      <c r="E932" s="156">
        <v>0</v>
      </c>
      <c r="F932" s="140">
        <f t="shared" si="53"/>
        <v>1850</v>
      </c>
      <c r="G932" s="123">
        <f t="shared" si="54"/>
        <v>0</v>
      </c>
    </row>
    <row r="933" spans="1:7" s="9" customFormat="1" x14ac:dyDescent="0.2">
      <c r="A933" s="32"/>
      <c r="B933" s="6">
        <v>5511</v>
      </c>
      <c r="C933" s="61" t="s">
        <v>163</v>
      </c>
      <c r="D933" s="88">
        <v>36200</v>
      </c>
      <c r="E933" s="156">
        <v>5112.59</v>
      </c>
      <c r="F933" s="140">
        <f t="shared" si="53"/>
        <v>31087.41</v>
      </c>
      <c r="G933" s="123">
        <f t="shared" si="54"/>
        <v>0.14123176795580111</v>
      </c>
    </row>
    <row r="934" spans="1:7" s="9" customFormat="1" x14ac:dyDescent="0.2">
      <c r="A934" s="32"/>
      <c r="B934" s="6">
        <v>5513</v>
      </c>
      <c r="C934" s="61" t="s">
        <v>21</v>
      </c>
      <c r="D934" s="88">
        <v>9000</v>
      </c>
      <c r="E934" s="156">
        <v>8.2799999999999994</v>
      </c>
      <c r="F934" s="140">
        <f t="shared" si="53"/>
        <v>8991.7199999999993</v>
      </c>
      <c r="G934" s="123">
        <f t="shared" si="54"/>
        <v>9.1999999999999992E-4</v>
      </c>
    </row>
    <row r="935" spans="1:7" s="9" customFormat="1" x14ac:dyDescent="0.2">
      <c r="A935" s="32"/>
      <c r="B935" s="6">
        <v>5514</v>
      </c>
      <c r="C935" s="61" t="s">
        <v>164</v>
      </c>
      <c r="D935" s="88">
        <v>6500</v>
      </c>
      <c r="E935" s="156">
        <v>369.05</v>
      </c>
      <c r="F935" s="140">
        <f t="shared" si="53"/>
        <v>6130.95</v>
      </c>
      <c r="G935" s="123">
        <f t="shared" si="54"/>
        <v>5.6776923076923079E-2</v>
      </c>
    </row>
    <row r="936" spans="1:7" s="9" customFormat="1" x14ac:dyDescent="0.2">
      <c r="A936" s="32"/>
      <c r="B936" s="6">
        <v>5515</v>
      </c>
      <c r="C936" s="61" t="s">
        <v>22</v>
      </c>
      <c r="D936" s="88">
        <v>4500</v>
      </c>
      <c r="E936" s="156">
        <v>13.44</v>
      </c>
      <c r="F936" s="140">
        <f t="shared" si="53"/>
        <v>4486.5600000000004</v>
      </c>
      <c r="G936" s="123">
        <f t="shared" si="54"/>
        <v>2.9866666666666665E-3</v>
      </c>
    </row>
    <row r="937" spans="1:7" s="9" customFormat="1" x14ac:dyDescent="0.2">
      <c r="A937" s="32"/>
      <c r="B937" s="6">
        <v>5522</v>
      </c>
      <c r="C937" s="61" t="s">
        <v>63</v>
      </c>
      <c r="D937" s="88">
        <v>100</v>
      </c>
      <c r="E937" s="156">
        <v>0</v>
      </c>
      <c r="F937" s="140">
        <f t="shared" si="53"/>
        <v>100</v>
      </c>
      <c r="G937" s="123">
        <f t="shared" si="54"/>
        <v>0</v>
      </c>
    </row>
    <row r="938" spans="1:7" s="9" customFormat="1" x14ac:dyDescent="0.2">
      <c r="A938" s="32"/>
      <c r="B938" s="6">
        <v>5524</v>
      </c>
      <c r="C938" s="61" t="s">
        <v>24</v>
      </c>
      <c r="D938" s="88">
        <v>11250</v>
      </c>
      <c r="E938" s="156">
        <v>412.51</v>
      </c>
      <c r="F938" s="140">
        <f t="shared" si="53"/>
        <v>10837.49</v>
      </c>
      <c r="G938" s="123">
        <f t="shared" si="54"/>
        <v>3.6667555555555557E-2</v>
      </c>
    </row>
    <row r="939" spans="1:7" s="9" customFormat="1" x14ac:dyDescent="0.2">
      <c r="A939" s="32"/>
      <c r="B939" s="6">
        <v>5525</v>
      </c>
      <c r="C939" s="61" t="s">
        <v>37</v>
      </c>
      <c r="D939" s="88">
        <v>1100</v>
      </c>
      <c r="E939" s="156">
        <v>29.2</v>
      </c>
      <c r="F939" s="140">
        <f t="shared" si="53"/>
        <v>1070.8</v>
      </c>
      <c r="G939" s="123">
        <f t="shared" si="54"/>
        <v>2.6545454545454546E-2</v>
      </c>
    </row>
    <row r="940" spans="1:7" s="9" customFormat="1" x14ac:dyDescent="0.2">
      <c r="A940" s="32"/>
      <c r="B940" s="6">
        <v>5540</v>
      </c>
      <c r="C940" s="61" t="s">
        <v>175</v>
      </c>
      <c r="D940" s="88">
        <v>700</v>
      </c>
      <c r="E940" s="156">
        <v>0</v>
      </c>
      <c r="F940" s="140">
        <f t="shared" si="53"/>
        <v>700</v>
      </c>
      <c r="G940" s="123">
        <f t="shared" si="54"/>
        <v>0</v>
      </c>
    </row>
    <row r="941" spans="1:7" s="9" customFormat="1" x14ac:dyDescent="0.2">
      <c r="A941" s="32"/>
      <c r="B941" s="10">
        <v>15</v>
      </c>
      <c r="C941" s="60" t="s">
        <v>186</v>
      </c>
      <c r="D941" s="96">
        <f>SUM(D942)</f>
        <v>0</v>
      </c>
      <c r="E941" s="172">
        <f>SUM(E942)</f>
        <v>7321.2</v>
      </c>
      <c r="F941" s="126">
        <f t="shared" si="53"/>
        <v>-7321.2</v>
      </c>
      <c r="G941" s="123"/>
    </row>
    <row r="942" spans="1:7" s="9" customFormat="1" x14ac:dyDescent="0.2">
      <c r="A942" s="32"/>
      <c r="B942" s="6">
        <v>1551</v>
      </c>
      <c r="C942" s="61" t="s">
        <v>176</v>
      </c>
      <c r="D942" s="88">
        <f>SUM(D943)</f>
        <v>0</v>
      </c>
      <c r="E942" s="175">
        <f>SUM(E943)</f>
        <v>7321.2</v>
      </c>
      <c r="F942" s="140">
        <f t="shared" si="53"/>
        <v>-7321.2</v>
      </c>
      <c r="G942" s="123"/>
    </row>
    <row r="943" spans="1:7" s="9" customFormat="1" ht="63.75" x14ac:dyDescent="0.2">
      <c r="A943" s="32"/>
      <c r="B943" s="6"/>
      <c r="C943" s="61" t="s">
        <v>573</v>
      </c>
      <c r="D943" s="88">
        <v>0</v>
      </c>
      <c r="E943" s="156">
        <v>7321.2</v>
      </c>
      <c r="F943" s="140">
        <f t="shared" si="53"/>
        <v>-7321.2</v>
      </c>
      <c r="G943" s="123"/>
    </row>
    <row r="944" spans="1:7" s="9" customFormat="1" x14ac:dyDescent="0.2">
      <c r="A944" s="32" t="s">
        <v>574</v>
      </c>
      <c r="B944" s="10" t="s">
        <v>575</v>
      </c>
      <c r="C944" s="74"/>
      <c r="D944" s="96">
        <f t="shared" ref="D944:E946" si="55">SUM(D945)</f>
        <v>0</v>
      </c>
      <c r="E944" s="172">
        <f t="shared" si="55"/>
        <v>175</v>
      </c>
      <c r="F944" s="126">
        <f t="shared" si="53"/>
        <v>-175</v>
      </c>
      <c r="G944" s="123"/>
    </row>
    <row r="945" spans="1:7" s="9" customFormat="1" x14ac:dyDescent="0.2">
      <c r="A945" s="32"/>
      <c r="B945" s="10">
        <v>55</v>
      </c>
      <c r="C945" s="60" t="s">
        <v>17</v>
      </c>
      <c r="D945" s="96">
        <f t="shared" si="55"/>
        <v>0</v>
      </c>
      <c r="E945" s="172">
        <f t="shared" si="55"/>
        <v>175</v>
      </c>
      <c r="F945" s="126">
        <f t="shared" si="53"/>
        <v>-175</v>
      </c>
      <c r="G945" s="123"/>
    </row>
    <row r="946" spans="1:7" s="9" customFormat="1" x14ac:dyDescent="0.2">
      <c r="A946" s="32"/>
      <c r="B946" s="6">
        <v>5525</v>
      </c>
      <c r="C946" s="61" t="s">
        <v>37</v>
      </c>
      <c r="D946" s="88">
        <f t="shared" si="55"/>
        <v>0</v>
      </c>
      <c r="E946" s="175">
        <f t="shared" si="55"/>
        <v>175</v>
      </c>
      <c r="F946" s="140">
        <f t="shared" si="53"/>
        <v>-175</v>
      </c>
      <c r="G946" s="123"/>
    </row>
    <row r="947" spans="1:7" s="9" customFormat="1" ht="38.25" x14ac:dyDescent="0.2">
      <c r="A947" s="32"/>
      <c r="B947" s="171" t="s">
        <v>576</v>
      </c>
      <c r="C947" s="54" t="s">
        <v>567</v>
      </c>
      <c r="D947" s="88">
        <v>0</v>
      </c>
      <c r="E947" s="156">
        <v>175</v>
      </c>
      <c r="F947" s="140">
        <f t="shared" si="53"/>
        <v>-175</v>
      </c>
      <c r="G947" s="123"/>
    </row>
    <row r="948" spans="1:7" s="9" customFormat="1" x14ac:dyDescent="0.2">
      <c r="A948" s="32" t="s">
        <v>426</v>
      </c>
      <c r="B948" s="10" t="s">
        <v>148</v>
      </c>
      <c r="C948" s="74"/>
      <c r="D948" s="97">
        <f>SUM(D949)</f>
        <v>120000</v>
      </c>
      <c r="E948" s="173">
        <f>SUM(E949)</f>
        <v>9383.85</v>
      </c>
      <c r="F948" s="126">
        <f t="shared" si="53"/>
        <v>110616.15</v>
      </c>
      <c r="G948" s="131">
        <f t="shared" ref="G948:G979" si="56">E948/D948</f>
        <v>7.8198749999999997E-2</v>
      </c>
    </row>
    <row r="949" spans="1:7" s="9" customFormat="1" x14ac:dyDescent="0.2">
      <c r="A949" s="32"/>
      <c r="B949" s="10">
        <v>55</v>
      </c>
      <c r="C949" s="60" t="s">
        <v>17</v>
      </c>
      <c r="D949" s="97">
        <f>SUM(D950)</f>
        <v>120000</v>
      </c>
      <c r="E949" s="173">
        <f>SUM(E950)</f>
        <v>9383.85</v>
      </c>
      <c r="F949" s="126">
        <f t="shared" si="53"/>
        <v>110616.15</v>
      </c>
      <c r="G949" s="131">
        <f t="shared" si="56"/>
        <v>7.8198749999999997E-2</v>
      </c>
    </row>
    <row r="950" spans="1:7" s="9" customFormat="1" x14ac:dyDescent="0.2">
      <c r="A950" s="32"/>
      <c r="B950" s="6">
        <v>5524</v>
      </c>
      <c r="C950" s="61" t="s">
        <v>243</v>
      </c>
      <c r="D950" s="88">
        <v>120000</v>
      </c>
      <c r="E950" s="156">
        <v>9383.85</v>
      </c>
      <c r="F950" s="140">
        <f t="shared" si="53"/>
        <v>110616.15</v>
      </c>
      <c r="G950" s="123">
        <f t="shared" si="56"/>
        <v>7.8198749999999997E-2</v>
      </c>
    </row>
    <row r="951" spans="1:7" s="9" customFormat="1" x14ac:dyDescent="0.2">
      <c r="A951" s="32" t="s">
        <v>349</v>
      </c>
      <c r="B951" s="10" t="s">
        <v>212</v>
      </c>
      <c r="C951" s="74"/>
      <c r="D951" s="97">
        <f>SUM(D952)</f>
        <v>195803</v>
      </c>
      <c r="E951" s="173">
        <f>SUM(E952)</f>
        <v>15429.16</v>
      </c>
      <c r="F951" s="126">
        <f t="shared" si="53"/>
        <v>180373.84</v>
      </c>
      <c r="G951" s="131">
        <f t="shared" si="56"/>
        <v>7.8799405524940885E-2</v>
      </c>
    </row>
    <row r="952" spans="1:7" s="9" customFormat="1" x14ac:dyDescent="0.2">
      <c r="A952" s="32"/>
      <c r="B952" s="10">
        <v>50</v>
      </c>
      <c r="C952" s="60" t="s">
        <v>16</v>
      </c>
      <c r="D952" s="97">
        <f>SUM(D953+D955)</f>
        <v>195803</v>
      </c>
      <c r="E952" s="173">
        <f>SUM(E953+E955)</f>
        <v>15429.16</v>
      </c>
      <c r="F952" s="126">
        <f t="shared" si="53"/>
        <v>180373.84</v>
      </c>
      <c r="G952" s="131">
        <f t="shared" si="56"/>
        <v>7.8799405524940885E-2</v>
      </c>
    </row>
    <row r="953" spans="1:7" s="9" customFormat="1" x14ac:dyDescent="0.2">
      <c r="A953" s="32"/>
      <c r="B953" s="6">
        <v>500</v>
      </c>
      <c r="C953" s="61" t="s">
        <v>161</v>
      </c>
      <c r="D953" s="99">
        <f>SUM(D954)</f>
        <v>146339</v>
      </c>
      <c r="E953" s="174">
        <f>SUM(E954)</f>
        <v>11560.62</v>
      </c>
      <c r="F953" s="140">
        <f t="shared" si="53"/>
        <v>134778.38</v>
      </c>
      <c r="G953" s="123">
        <f t="shared" si="56"/>
        <v>7.8998899814813561E-2</v>
      </c>
    </row>
    <row r="954" spans="1:7" s="9" customFormat="1" x14ac:dyDescent="0.2">
      <c r="A954" s="32"/>
      <c r="B954" s="6">
        <v>50026</v>
      </c>
      <c r="C954" s="61" t="s">
        <v>413</v>
      </c>
      <c r="D954" s="88">
        <v>146339</v>
      </c>
      <c r="E954" s="156">
        <v>11560.62</v>
      </c>
      <c r="F954" s="140">
        <f t="shared" si="53"/>
        <v>134778.38</v>
      </c>
      <c r="G954" s="123">
        <f t="shared" si="56"/>
        <v>7.8998899814813561E-2</v>
      </c>
    </row>
    <row r="955" spans="1:7" s="9" customFormat="1" x14ac:dyDescent="0.2">
      <c r="A955" s="32"/>
      <c r="B955" s="6">
        <v>506</v>
      </c>
      <c r="C955" s="61" t="s">
        <v>162</v>
      </c>
      <c r="D955" s="88">
        <v>49464</v>
      </c>
      <c r="E955" s="156">
        <v>3868.54</v>
      </c>
      <c r="F955" s="140">
        <f t="shared" si="53"/>
        <v>45595.46</v>
      </c>
      <c r="G955" s="123">
        <f t="shared" si="56"/>
        <v>7.8209202652434098E-2</v>
      </c>
    </row>
    <row r="956" spans="1:7" s="9" customFormat="1" x14ac:dyDescent="0.2">
      <c r="A956" s="32" t="s">
        <v>577</v>
      </c>
      <c r="B956" s="10" t="s">
        <v>578</v>
      </c>
      <c r="C956" s="60"/>
      <c r="D956" s="96">
        <f>SUM(D957+D976+D991+D1001+D1011+D1016+D1020+D1028+D1036+D1041+D1050)</f>
        <v>518632</v>
      </c>
      <c r="E956" s="132">
        <f>SUM(E957+E976+E991+E1001+E1011+E1016+E1020+E1028+E1036+E1041+E1050)</f>
        <v>35139.869999999995</v>
      </c>
      <c r="F956" s="126">
        <f t="shared" si="53"/>
        <v>483492.13</v>
      </c>
      <c r="G956" s="131">
        <f t="shared" si="56"/>
        <v>6.775492063736907E-2</v>
      </c>
    </row>
    <row r="957" spans="1:7" s="9" customFormat="1" x14ac:dyDescent="0.2">
      <c r="A957" s="32" t="s">
        <v>350</v>
      </c>
      <c r="B957" s="10" t="s">
        <v>80</v>
      </c>
      <c r="C957" s="74"/>
      <c r="D957" s="97">
        <f>SUM(D958+D959+D964)</f>
        <v>345768</v>
      </c>
      <c r="E957" s="173">
        <f>SUM(E958+E959+E964)</f>
        <v>28924.32</v>
      </c>
      <c r="F957" s="126">
        <f t="shared" ref="F957:F1020" si="57">D957-E957</f>
        <v>316843.68</v>
      </c>
      <c r="G957" s="131">
        <f t="shared" si="56"/>
        <v>8.3652391198722836E-2</v>
      </c>
    </row>
    <row r="958" spans="1:7" s="9" customFormat="1" x14ac:dyDescent="0.2">
      <c r="A958" s="32"/>
      <c r="B958" s="25">
        <v>4528</v>
      </c>
      <c r="C958" s="63" t="s">
        <v>94</v>
      </c>
      <c r="D958" s="96">
        <v>200</v>
      </c>
      <c r="E958" s="153">
        <v>0</v>
      </c>
      <c r="F958" s="126">
        <f t="shared" si="57"/>
        <v>200</v>
      </c>
      <c r="G958" s="131">
        <f t="shared" si="56"/>
        <v>0</v>
      </c>
    </row>
    <row r="959" spans="1:7" s="9" customFormat="1" x14ac:dyDescent="0.2">
      <c r="A959" s="32"/>
      <c r="B959" s="10">
        <v>50</v>
      </c>
      <c r="C959" s="60" t="s">
        <v>16</v>
      </c>
      <c r="D959" s="97">
        <f>SUM(D960+D963)</f>
        <v>294082</v>
      </c>
      <c r="E959" s="173">
        <f>SUM(E960+E963)</f>
        <v>24342.880000000001</v>
      </c>
      <c r="F959" s="126">
        <f t="shared" si="57"/>
        <v>269739.12</v>
      </c>
      <c r="G959" s="131">
        <f t="shared" si="56"/>
        <v>8.2775824429920916E-2</v>
      </c>
    </row>
    <row r="960" spans="1:7" s="9" customFormat="1" x14ac:dyDescent="0.2">
      <c r="A960" s="32"/>
      <c r="B960" s="6">
        <v>500</v>
      </c>
      <c r="C960" s="61" t="s">
        <v>161</v>
      </c>
      <c r="D960" s="99">
        <f>SUM(D961:D962)</f>
        <v>219792</v>
      </c>
      <c r="E960" s="174">
        <f>SUM(E961:E962)</f>
        <v>18205.11</v>
      </c>
      <c r="F960" s="140">
        <f t="shared" si="57"/>
        <v>201586.89</v>
      </c>
      <c r="G960" s="123">
        <f t="shared" si="56"/>
        <v>8.2828810875737069E-2</v>
      </c>
    </row>
    <row r="961" spans="1:7" s="9" customFormat="1" x14ac:dyDescent="0.2">
      <c r="A961" s="32"/>
      <c r="B961" s="6">
        <v>50020</v>
      </c>
      <c r="C961" s="61" t="s">
        <v>168</v>
      </c>
      <c r="D961" s="88">
        <v>42961</v>
      </c>
      <c r="E961" s="156">
        <v>3580.4</v>
      </c>
      <c r="F961" s="140">
        <f t="shared" si="57"/>
        <v>39380.6</v>
      </c>
      <c r="G961" s="123">
        <f t="shared" si="56"/>
        <v>8.3340704359768161E-2</v>
      </c>
    </row>
    <row r="962" spans="1:7" s="9" customFormat="1" x14ac:dyDescent="0.2">
      <c r="A962" s="32"/>
      <c r="B962" s="6">
        <v>50026</v>
      </c>
      <c r="C962" s="61" t="s">
        <v>413</v>
      </c>
      <c r="D962" s="88">
        <v>176831</v>
      </c>
      <c r="E962" s="156">
        <v>14624.71</v>
      </c>
      <c r="F962" s="140">
        <f t="shared" si="57"/>
        <v>162206.29</v>
      </c>
      <c r="G962" s="123">
        <f t="shared" si="56"/>
        <v>8.2704446618522762E-2</v>
      </c>
    </row>
    <row r="963" spans="1:7" s="9" customFormat="1" x14ac:dyDescent="0.2">
      <c r="A963" s="32"/>
      <c r="B963" s="6">
        <v>506</v>
      </c>
      <c r="C963" s="61" t="s">
        <v>162</v>
      </c>
      <c r="D963" s="88">
        <v>74290</v>
      </c>
      <c r="E963" s="156">
        <v>6137.77</v>
      </c>
      <c r="F963" s="140">
        <f t="shared" si="57"/>
        <v>68152.23</v>
      </c>
      <c r="G963" s="123">
        <f t="shared" si="56"/>
        <v>8.2619060438820849E-2</v>
      </c>
    </row>
    <row r="964" spans="1:7" s="9" customFormat="1" x14ac:dyDescent="0.2">
      <c r="A964" s="32"/>
      <c r="B964" s="10">
        <v>55</v>
      </c>
      <c r="C964" s="60" t="s">
        <v>17</v>
      </c>
      <c r="D964" s="97">
        <f>SUM(D965:D975)</f>
        <v>51486</v>
      </c>
      <c r="E964" s="173">
        <f>SUM(E965:E975)</f>
        <v>4581.4400000000005</v>
      </c>
      <c r="F964" s="126">
        <f t="shared" si="57"/>
        <v>46904.56</v>
      </c>
      <c r="G964" s="131">
        <f t="shared" si="56"/>
        <v>8.8984189876859743E-2</v>
      </c>
    </row>
    <row r="965" spans="1:7" s="9" customFormat="1" x14ac:dyDescent="0.2">
      <c r="A965" s="32"/>
      <c r="B965" s="6">
        <v>5500</v>
      </c>
      <c r="C965" s="61" t="s">
        <v>18</v>
      </c>
      <c r="D965" s="88">
        <v>2240</v>
      </c>
      <c r="E965" s="156">
        <v>153.41999999999999</v>
      </c>
      <c r="F965" s="140">
        <f t="shared" si="57"/>
        <v>2086.58</v>
      </c>
      <c r="G965" s="123">
        <f t="shared" si="56"/>
        <v>6.8491071428571429E-2</v>
      </c>
    </row>
    <row r="966" spans="1:7" s="9" customFormat="1" x14ac:dyDescent="0.2">
      <c r="A966" s="32"/>
      <c r="B966" s="6">
        <v>5503</v>
      </c>
      <c r="C966" s="61" t="s">
        <v>19</v>
      </c>
      <c r="D966" s="88">
        <v>370</v>
      </c>
      <c r="E966" s="156">
        <v>0</v>
      </c>
      <c r="F966" s="140">
        <f t="shared" si="57"/>
        <v>370</v>
      </c>
      <c r="G966" s="123">
        <f t="shared" si="56"/>
        <v>0</v>
      </c>
    </row>
    <row r="967" spans="1:7" s="9" customFormat="1" x14ac:dyDescent="0.2">
      <c r="A967" s="32"/>
      <c r="B967" s="6">
        <v>5504</v>
      </c>
      <c r="C967" s="61" t="s">
        <v>20</v>
      </c>
      <c r="D967" s="88">
        <v>320</v>
      </c>
      <c r="E967" s="156">
        <v>0</v>
      </c>
      <c r="F967" s="140">
        <f t="shared" si="57"/>
        <v>320</v>
      </c>
      <c r="G967" s="123">
        <f t="shared" si="56"/>
        <v>0</v>
      </c>
    </row>
    <row r="968" spans="1:7" s="9" customFormat="1" x14ac:dyDescent="0.2">
      <c r="A968" s="32"/>
      <c r="B968" s="6">
        <v>5511</v>
      </c>
      <c r="C968" s="61" t="s">
        <v>163</v>
      </c>
      <c r="D968" s="88">
        <v>20245</v>
      </c>
      <c r="E968" s="156">
        <v>2398.63</v>
      </c>
      <c r="F968" s="140">
        <f t="shared" si="57"/>
        <v>17846.37</v>
      </c>
      <c r="G968" s="123">
        <f t="shared" si="56"/>
        <v>0.11848011854778959</v>
      </c>
    </row>
    <row r="969" spans="1:7" s="9" customFormat="1" x14ac:dyDescent="0.2">
      <c r="A969" s="32"/>
      <c r="B969" s="6">
        <v>5513</v>
      </c>
      <c r="C969" s="61" t="s">
        <v>21</v>
      </c>
      <c r="D969" s="88">
        <v>200</v>
      </c>
      <c r="E969" s="156">
        <v>0</v>
      </c>
      <c r="F969" s="140">
        <f t="shared" si="57"/>
        <v>200</v>
      </c>
      <c r="G969" s="123">
        <f t="shared" si="56"/>
        <v>0</v>
      </c>
    </row>
    <row r="970" spans="1:7" s="9" customFormat="1" x14ac:dyDescent="0.2">
      <c r="A970" s="32"/>
      <c r="B970" s="6">
        <v>5514</v>
      </c>
      <c r="C970" s="61" t="s">
        <v>164</v>
      </c>
      <c r="D970" s="88">
        <v>1100</v>
      </c>
      <c r="E970" s="156">
        <v>114.37</v>
      </c>
      <c r="F970" s="140">
        <f t="shared" si="57"/>
        <v>985.63</v>
      </c>
      <c r="G970" s="123">
        <f t="shared" si="56"/>
        <v>0.10397272727272727</v>
      </c>
    </row>
    <row r="971" spans="1:7" s="9" customFormat="1" x14ac:dyDescent="0.2">
      <c r="A971" s="32"/>
      <c r="B971" s="6">
        <v>5515</v>
      </c>
      <c r="C971" s="61" t="s">
        <v>22</v>
      </c>
      <c r="D971" s="88">
        <v>10400</v>
      </c>
      <c r="E971" s="156">
        <v>0</v>
      </c>
      <c r="F971" s="140">
        <f t="shared" si="57"/>
        <v>10400</v>
      </c>
      <c r="G971" s="123">
        <f t="shared" si="56"/>
        <v>0</v>
      </c>
    </row>
    <row r="972" spans="1:7" s="9" customFormat="1" x14ac:dyDescent="0.2">
      <c r="A972" s="32"/>
      <c r="B972" s="6">
        <v>5522</v>
      </c>
      <c r="C972" s="61" t="s">
        <v>63</v>
      </c>
      <c r="D972" s="88">
        <v>20</v>
      </c>
      <c r="E972" s="156">
        <v>199.26</v>
      </c>
      <c r="F972" s="140">
        <f t="shared" si="57"/>
        <v>-179.26</v>
      </c>
      <c r="G972" s="123">
        <f t="shared" si="56"/>
        <v>9.9629999999999992</v>
      </c>
    </row>
    <row r="973" spans="1:7" s="9" customFormat="1" x14ac:dyDescent="0.2">
      <c r="A973" s="34"/>
      <c r="B973" s="6">
        <v>5524</v>
      </c>
      <c r="C973" s="61" t="s">
        <v>24</v>
      </c>
      <c r="D973" s="88">
        <v>16191</v>
      </c>
      <c r="E973" s="156">
        <v>1715.76</v>
      </c>
      <c r="F973" s="140">
        <f t="shared" si="57"/>
        <v>14475.24</v>
      </c>
      <c r="G973" s="123">
        <f t="shared" si="56"/>
        <v>0.10596998332406893</v>
      </c>
    </row>
    <row r="974" spans="1:7" s="9" customFormat="1" x14ac:dyDescent="0.2">
      <c r="A974" s="34"/>
      <c r="B974" s="6">
        <v>5539</v>
      </c>
      <c r="C974" s="61" t="s">
        <v>178</v>
      </c>
      <c r="D974" s="88">
        <v>100</v>
      </c>
      <c r="E974" s="156">
        <v>0</v>
      </c>
      <c r="F974" s="140">
        <f t="shared" si="57"/>
        <v>100</v>
      </c>
      <c r="G974" s="123">
        <f t="shared" si="56"/>
        <v>0</v>
      </c>
    </row>
    <row r="975" spans="1:7" s="9" customFormat="1" x14ac:dyDescent="0.2">
      <c r="A975" s="34"/>
      <c r="B975" s="6">
        <v>5540</v>
      </c>
      <c r="C975" s="61" t="s">
        <v>175</v>
      </c>
      <c r="D975" s="88">
        <v>300</v>
      </c>
      <c r="E975" s="156">
        <v>0</v>
      </c>
      <c r="F975" s="140">
        <f t="shared" si="57"/>
        <v>300</v>
      </c>
      <c r="G975" s="123">
        <f t="shared" si="56"/>
        <v>0</v>
      </c>
    </row>
    <row r="976" spans="1:7" s="9" customFormat="1" x14ac:dyDescent="0.2">
      <c r="A976" s="32" t="s">
        <v>351</v>
      </c>
      <c r="B976" s="10" t="s">
        <v>523</v>
      </c>
      <c r="C976" s="74"/>
      <c r="D976" s="97">
        <f>SUM(D977+D979+D989)</f>
        <v>90594</v>
      </c>
      <c r="E976" s="173">
        <f>SUM(E977+E979+E989)</f>
        <v>3140</v>
      </c>
      <c r="F976" s="126">
        <f t="shared" si="57"/>
        <v>87454</v>
      </c>
      <c r="G976" s="131">
        <f t="shared" si="56"/>
        <v>3.4660132017572905E-2</v>
      </c>
    </row>
    <row r="977" spans="1:10" s="9" customFormat="1" ht="25.5" x14ac:dyDescent="0.2">
      <c r="A977" s="32"/>
      <c r="B977" s="22">
        <v>413</v>
      </c>
      <c r="C977" s="63" t="s">
        <v>92</v>
      </c>
      <c r="D977" s="96">
        <f>SUM(D978)</f>
        <v>17000</v>
      </c>
      <c r="E977" s="172">
        <f>SUM(E978)</f>
        <v>0</v>
      </c>
      <c r="F977" s="126">
        <f t="shared" si="57"/>
        <v>17000</v>
      </c>
      <c r="G977" s="131">
        <f t="shared" si="56"/>
        <v>0</v>
      </c>
    </row>
    <row r="978" spans="1:10" x14ac:dyDescent="0.2">
      <c r="A978" s="34"/>
      <c r="B978" s="6">
        <v>4134</v>
      </c>
      <c r="C978" s="73" t="s">
        <v>429</v>
      </c>
      <c r="D978" s="88">
        <v>17000</v>
      </c>
      <c r="E978" s="156">
        <v>0</v>
      </c>
      <c r="F978" s="140">
        <f t="shared" si="57"/>
        <v>17000</v>
      </c>
      <c r="G978" s="123">
        <f t="shared" si="56"/>
        <v>0</v>
      </c>
    </row>
    <row r="979" spans="1:10" s="9" customFormat="1" x14ac:dyDescent="0.2">
      <c r="A979" s="32"/>
      <c r="B979" s="22">
        <v>4500</v>
      </c>
      <c r="C979" s="23" t="s">
        <v>93</v>
      </c>
      <c r="D979" s="96">
        <f>SUM(D980:D988)</f>
        <v>50730</v>
      </c>
      <c r="E979" s="172">
        <f>SUM(E980:E988)</f>
        <v>3140</v>
      </c>
      <c r="F979" s="126">
        <f t="shared" si="57"/>
        <v>47590</v>
      </c>
      <c r="G979" s="131">
        <f t="shared" si="56"/>
        <v>6.1896313818253501E-2</v>
      </c>
    </row>
    <row r="980" spans="1:10" s="9" customFormat="1" x14ac:dyDescent="0.2">
      <c r="A980" s="32"/>
      <c r="B980" s="20"/>
      <c r="C980" s="21" t="s">
        <v>214</v>
      </c>
      <c r="D980" s="88">
        <v>20000</v>
      </c>
      <c r="E980" s="156">
        <v>0</v>
      </c>
      <c r="F980" s="140">
        <f t="shared" si="57"/>
        <v>20000</v>
      </c>
      <c r="G980" s="123">
        <f t="shared" ref="G980:G1011" si="58">E980/D980</f>
        <v>0</v>
      </c>
    </row>
    <row r="981" spans="1:10" s="9" customFormat="1" x14ac:dyDescent="0.2">
      <c r="A981" s="32"/>
      <c r="B981" s="20"/>
      <c r="C981" s="21" t="s">
        <v>507</v>
      </c>
      <c r="D981" s="88">
        <v>1460</v>
      </c>
      <c r="E981" s="156">
        <v>0</v>
      </c>
      <c r="F981" s="140">
        <f t="shared" si="57"/>
        <v>1460</v>
      </c>
      <c r="G981" s="123">
        <f t="shared" si="58"/>
        <v>0</v>
      </c>
    </row>
    <row r="982" spans="1:10" s="9" customFormat="1" x14ac:dyDescent="0.2">
      <c r="A982" s="32"/>
      <c r="B982" s="20"/>
      <c r="C982" s="21" t="s">
        <v>436</v>
      </c>
      <c r="D982" s="88">
        <v>2040</v>
      </c>
      <c r="E982" s="156">
        <v>2040</v>
      </c>
      <c r="F982" s="140">
        <f t="shared" si="57"/>
        <v>0</v>
      </c>
      <c r="G982" s="123">
        <f t="shared" si="58"/>
        <v>1</v>
      </c>
    </row>
    <row r="983" spans="1:10" s="9" customFormat="1" x14ac:dyDescent="0.2">
      <c r="A983" s="32"/>
      <c r="B983" s="20"/>
      <c r="C983" s="21" t="s">
        <v>217</v>
      </c>
      <c r="D983" s="88">
        <v>1200</v>
      </c>
      <c r="E983" s="156">
        <v>0</v>
      </c>
      <c r="F983" s="140">
        <f t="shared" si="57"/>
        <v>1200</v>
      </c>
      <c r="G983" s="123">
        <f t="shared" si="58"/>
        <v>0</v>
      </c>
    </row>
    <row r="984" spans="1:10" s="9" customFormat="1" x14ac:dyDescent="0.2">
      <c r="A984" s="32"/>
      <c r="B984" s="20"/>
      <c r="C984" s="21" t="s">
        <v>170</v>
      </c>
      <c r="D984" s="88">
        <v>9830</v>
      </c>
      <c r="E984" s="156">
        <v>0</v>
      </c>
      <c r="F984" s="140">
        <f t="shared" si="57"/>
        <v>9830</v>
      </c>
      <c r="G984" s="123">
        <f t="shared" si="58"/>
        <v>0</v>
      </c>
    </row>
    <row r="985" spans="1:10" s="9" customFormat="1" x14ac:dyDescent="0.2">
      <c r="A985" s="32"/>
      <c r="B985" s="20"/>
      <c r="C985" s="21" t="s">
        <v>488</v>
      </c>
      <c r="D985" s="88">
        <v>5000</v>
      </c>
      <c r="E985" s="156">
        <v>0</v>
      </c>
      <c r="F985" s="140">
        <f t="shared" si="57"/>
        <v>5000</v>
      </c>
      <c r="G985" s="123">
        <f t="shared" si="58"/>
        <v>0</v>
      </c>
    </row>
    <row r="986" spans="1:10" x14ac:dyDescent="0.2">
      <c r="A986" s="34"/>
      <c r="B986" s="6"/>
      <c r="C986" s="73" t="s">
        <v>427</v>
      </c>
      <c r="D986" s="88">
        <v>6100</v>
      </c>
      <c r="E986" s="156">
        <v>0</v>
      </c>
      <c r="F986" s="140">
        <f t="shared" si="57"/>
        <v>6100</v>
      </c>
      <c r="G986" s="123">
        <f t="shared" si="58"/>
        <v>0</v>
      </c>
    </row>
    <row r="987" spans="1:10" x14ac:dyDescent="0.2">
      <c r="A987" s="34"/>
      <c r="B987" s="6"/>
      <c r="C987" s="21" t="s">
        <v>487</v>
      </c>
      <c r="D987" s="88">
        <v>1100</v>
      </c>
      <c r="E987" s="156">
        <v>1100</v>
      </c>
      <c r="F987" s="140">
        <f t="shared" si="57"/>
        <v>0</v>
      </c>
      <c r="G987" s="123">
        <f t="shared" si="58"/>
        <v>1</v>
      </c>
      <c r="J987" s="21"/>
    </row>
    <row r="988" spans="1:10" x14ac:dyDescent="0.2">
      <c r="A988" s="34"/>
      <c r="B988" s="6"/>
      <c r="C988" s="21" t="s">
        <v>522</v>
      </c>
      <c r="D988" s="88">
        <v>4000</v>
      </c>
      <c r="E988" s="156">
        <v>0</v>
      </c>
      <c r="F988" s="140">
        <f t="shared" si="57"/>
        <v>4000</v>
      </c>
      <c r="G988" s="123">
        <f t="shared" si="58"/>
        <v>0</v>
      </c>
    </row>
    <row r="989" spans="1:10" x14ac:dyDescent="0.2">
      <c r="A989" s="34"/>
      <c r="B989" s="10">
        <v>55</v>
      </c>
      <c r="C989" s="60" t="s">
        <v>17</v>
      </c>
      <c r="D989" s="96">
        <f>SUM(D990)</f>
        <v>22864</v>
      </c>
      <c r="E989" s="132">
        <f>SUM(E990)</f>
        <v>0</v>
      </c>
      <c r="F989" s="126">
        <f t="shared" si="57"/>
        <v>22864</v>
      </c>
      <c r="G989" s="131">
        <f t="shared" si="58"/>
        <v>0</v>
      </c>
    </row>
    <row r="990" spans="1:10" x14ac:dyDescent="0.2">
      <c r="A990" s="34"/>
      <c r="B990" s="6">
        <v>5525</v>
      </c>
      <c r="C990" s="61" t="s">
        <v>333</v>
      </c>
      <c r="D990" s="88">
        <v>22864</v>
      </c>
      <c r="E990" s="156">
        <v>0</v>
      </c>
      <c r="F990" s="140">
        <f t="shared" si="57"/>
        <v>22864</v>
      </c>
      <c r="G990" s="123">
        <f t="shared" si="58"/>
        <v>0</v>
      </c>
    </row>
    <row r="991" spans="1:10" s="9" customFormat="1" x14ac:dyDescent="0.2">
      <c r="A991" s="32" t="s">
        <v>351</v>
      </c>
      <c r="B991" s="10" t="s">
        <v>392</v>
      </c>
      <c r="C991" s="74"/>
      <c r="D991" s="97">
        <f>SUM(D992+D996)</f>
        <v>26100</v>
      </c>
      <c r="E991" s="138">
        <f>SUM(E992+E996)</f>
        <v>1691.49</v>
      </c>
      <c r="F991" s="126">
        <f t="shared" si="57"/>
        <v>24408.51</v>
      </c>
      <c r="G991" s="131">
        <f t="shared" si="58"/>
        <v>6.4808045977011494E-2</v>
      </c>
    </row>
    <row r="992" spans="1:10" s="9" customFormat="1" x14ac:dyDescent="0.2">
      <c r="A992" s="32"/>
      <c r="B992" s="10">
        <v>50</v>
      </c>
      <c r="C992" s="60" t="s">
        <v>16</v>
      </c>
      <c r="D992" s="96">
        <f>SUM(D993+D995)</f>
        <v>20058</v>
      </c>
      <c r="E992" s="132">
        <f>SUM(E993+E995)</f>
        <v>1671.49</v>
      </c>
      <c r="F992" s="126">
        <f t="shared" si="57"/>
        <v>18386.509999999998</v>
      </c>
      <c r="G992" s="131">
        <f t="shared" si="58"/>
        <v>8.3332834779140497E-2</v>
      </c>
    </row>
    <row r="993" spans="1:7" s="9" customFormat="1" x14ac:dyDescent="0.2">
      <c r="A993" s="32"/>
      <c r="B993" s="6">
        <v>500</v>
      </c>
      <c r="C993" s="61" t="s">
        <v>161</v>
      </c>
      <c r="D993" s="88">
        <f>SUM(D994)</f>
        <v>14991</v>
      </c>
      <c r="E993" s="143">
        <f>SUM(E994)</f>
        <v>1249.25</v>
      </c>
      <c r="F993" s="140">
        <f t="shared" si="57"/>
        <v>13741.75</v>
      </c>
      <c r="G993" s="123">
        <f t="shared" si="58"/>
        <v>8.3333333333333329E-2</v>
      </c>
    </row>
    <row r="994" spans="1:7" s="9" customFormat="1" x14ac:dyDescent="0.2">
      <c r="A994" s="32"/>
      <c r="B994" s="6">
        <v>50026</v>
      </c>
      <c r="C994" s="61" t="s">
        <v>413</v>
      </c>
      <c r="D994" s="88">
        <v>14991</v>
      </c>
      <c r="E994" s="156">
        <v>1249.25</v>
      </c>
      <c r="F994" s="140">
        <f t="shared" si="57"/>
        <v>13741.75</v>
      </c>
      <c r="G994" s="123">
        <f t="shared" si="58"/>
        <v>8.3333333333333329E-2</v>
      </c>
    </row>
    <row r="995" spans="1:7" s="9" customFormat="1" x14ac:dyDescent="0.2">
      <c r="A995" s="32"/>
      <c r="B995" s="6">
        <v>506</v>
      </c>
      <c r="C995" s="61" t="s">
        <v>162</v>
      </c>
      <c r="D995" s="88">
        <v>5067</v>
      </c>
      <c r="E995" s="156">
        <v>422.24</v>
      </c>
      <c r="F995" s="140">
        <f t="shared" si="57"/>
        <v>4644.76</v>
      </c>
      <c r="G995" s="123">
        <f t="shared" si="58"/>
        <v>8.3331359778961916E-2</v>
      </c>
    </row>
    <row r="996" spans="1:7" s="9" customFormat="1" x14ac:dyDescent="0.2">
      <c r="A996" s="32"/>
      <c r="B996" s="10">
        <v>55</v>
      </c>
      <c r="C996" s="60" t="s">
        <v>17</v>
      </c>
      <c r="D996" s="96">
        <f>SUM(D997:D1000)</f>
        <v>6042</v>
      </c>
      <c r="E996" s="132">
        <f>SUM(E997:E1000)</f>
        <v>20</v>
      </c>
      <c r="F996" s="126">
        <f t="shared" si="57"/>
        <v>6022</v>
      </c>
      <c r="G996" s="131">
        <f t="shared" si="58"/>
        <v>3.3101621979476996E-3</v>
      </c>
    </row>
    <row r="997" spans="1:7" s="9" customFormat="1" x14ac:dyDescent="0.2">
      <c r="A997" s="32"/>
      <c r="B997" s="6">
        <v>5504</v>
      </c>
      <c r="C997" s="61" t="s">
        <v>20</v>
      </c>
      <c r="D997" s="88">
        <v>1100</v>
      </c>
      <c r="E997" s="156">
        <v>0</v>
      </c>
      <c r="F997" s="140">
        <f t="shared" si="57"/>
        <v>1100</v>
      </c>
      <c r="G997" s="123">
        <f t="shared" si="58"/>
        <v>0</v>
      </c>
    </row>
    <row r="998" spans="1:7" s="9" customFormat="1" x14ac:dyDescent="0.2">
      <c r="A998" s="32"/>
      <c r="B998" s="6">
        <v>5514</v>
      </c>
      <c r="C998" s="61" t="s">
        <v>164</v>
      </c>
      <c r="D998" s="88">
        <v>1150</v>
      </c>
      <c r="E998" s="156">
        <v>0</v>
      </c>
      <c r="F998" s="140">
        <f t="shared" si="57"/>
        <v>1150</v>
      </c>
      <c r="G998" s="123">
        <f t="shared" si="58"/>
        <v>0</v>
      </c>
    </row>
    <row r="999" spans="1:7" s="9" customFormat="1" x14ac:dyDescent="0.2">
      <c r="A999" s="32"/>
      <c r="B999" s="6">
        <v>5515</v>
      </c>
      <c r="C999" s="61" t="s">
        <v>22</v>
      </c>
      <c r="D999" s="88">
        <v>1854</v>
      </c>
      <c r="E999" s="156">
        <v>0</v>
      </c>
      <c r="F999" s="140">
        <f t="shared" si="57"/>
        <v>1854</v>
      </c>
      <c r="G999" s="123">
        <f t="shared" si="58"/>
        <v>0</v>
      </c>
    </row>
    <row r="1000" spans="1:7" s="9" customFormat="1" x14ac:dyDescent="0.2">
      <c r="A1000" s="32"/>
      <c r="B1000" s="6">
        <v>5525</v>
      </c>
      <c r="C1000" s="61" t="s">
        <v>37</v>
      </c>
      <c r="D1000" s="88">
        <v>1938</v>
      </c>
      <c r="E1000" s="156">
        <v>20</v>
      </c>
      <c r="F1000" s="140">
        <f t="shared" si="57"/>
        <v>1918</v>
      </c>
      <c r="G1000" s="123">
        <f t="shared" si="58"/>
        <v>1.0319917440660475E-2</v>
      </c>
    </row>
    <row r="1001" spans="1:7" s="9" customFormat="1" x14ac:dyDescent="0.2">
      <c r="A1001" s="32" t="s">
        <v>351</v>
      </c>
      <c r="B1001" s="10" t="s">
        <v>393</v>
      </c>
      <c r="C1001" s="74"/>
      <c r="D1001" s="97">
        <f>SUM(D1002+D1006)</f>
        <v>22522</v>
      </c>
      <c r="E1001" s="173">
        <f>SUM(E1002+E1006)</f>
        <v>775.29</v>
      </c>
      <c r="F1001" s="126">
        <f t="shared" si="57"/>
        <v>21746.71</v>
      </c>
      <c r="G1001" s="131">
        <f t="shared" si="58"/>
        <v>3.4423674629251395E-2</v>
      </c>
    </row>
    <row r="1002" spans="1:7" s="9" customFormat="1" x14ac:dyDescent="0.2">
      <c r="A1002" s="32"/>
      <c r="B1002" s="10">
        <v>50</v>
      </c>
      <c r="C1002" s="60" t="s">
        <v>16</v>
      </c>
      <c r="D1002" s="96">
        <f>SUM(D1003+D1005)</f>
        <v>7832</v>
      </c>
      <c r="E1002" s="172">
        <f>SUM(E1003+E1005)</f>
        <v>481.68</v>
      </c>
      <c r="F1002" s="126">
        <f t="shared" si="57"/>
        <v>7350.32</v>
      </c>
      <c r="G1002" s="131">
        <f t="shared" si="58"/>
        <v>6.1501532175689481E-2</v>
      </c>
    </row>
    <row r="1003" spans="1:7" s="9" customFormat="1" x14ac:dyDescent="0.2">
      <c r="A1003" s="32"/>
      <c r="B1003" s="6">
        <v>500</v>
      </c>
      <c r="C1003" s="61" t="s">
        <v>161</v>
      </c>
      <c r="D1003" s="88">
        <f>SUM(D1004)</f>
        <v>5853</v>
      </c>
      <c r="E1003" s="175">
        <f>SUM(E1004)</f>
        <v>360</v>
      </c>
      <c r="F1003" s="140">
        <f t="shared" si="57"/>
        <v>5493</v>
      </c>
      <c r="G1003" s="123">
        <f t="shared" si="58"/>
        <v>6.1506919528446953E-2</v>
      </c>
    </row>
    <row r="1004" spans="1:7" s="9" customFormat="1" ht="25.5" x14ac:dyDescent="0.2">
      <c r="A1004" s="32"/>
      <c r="B1004" s="6">
        <v>5005</v>
      </c>
      <c r="C1004" s="61" t="s">
        <v>185</v>
      </c>
      <c r="D1004" s="88">
        <v>5853</v>
      </c>
      <c r="E1004" s="156">
        <v>360</v>
      </c>
      <c r="F1004" s="140">
        <f t="shared" si="57"/>
        <v>5493</v>
      </c>
      <c r="G1004" s="123">
        <f t="shared" si="58"/>
        <v>6.1506919528446953E-2</v>
      </c>
    </row>
    <row r="1005" spans="1:7" s="9" customFormat="1" x14ac:dyDescent="0.2">
      <c r="A1005" s="32"/>
      <c r="B1005" s="6">
        <v>506</v>
      </c>
      <c r="C1005" s="61" t="s">
        <v>162</v>
      </c>
      <c r="D1005" s="88">
        <v>1979</v>
      </c>
      <c r="E1005" s="156">
        <v>121.68</v>
      </c>
      <c r="F1005" s="140">
        <f t="shared" si="57"/>
        <v>1857.32</v>
      </c>
      <c r="G1005" s="123">
        <f t="shared" si="58"/>
        <v>6.1485598787266296E-2</v>
      </c>
    </row>
    <row r="1006" spans="1:7" s="9" customFormat="1" x14ac:dyDescent="0.2">
      <c r="A1006" s="32"/>
      <c r="B1006" s="10">
        <v>55</v>
      </c>
      <c r="C1006" s="60" t="s">
        <v>17</v>
      </c>
      <c r="D1006" s="96">
        <f>SUM(D1007:D1010)</f>
        <v>14690</v>
      </c>
      <c r="E1006" s="172">
        <f>SUM(E1007:E1010)</f>
        <v>293.61</v>
      </c>
      <c r="F1006" s="126">
        <f t="shared" si="57"/>
        <v>14396.39</v>
      </c>
      <c r="G1006" s="131">
        <f t="shared" si="58"/>
        <v>1.9987066031313821E-2</v>
      </c>
    </row>
    <row r="1007" spans="1:7" s="9" customFormat="1" x14ac:dyDescent="0.2">
      <c r="A1007" s="32"/>
      <c r="B1007" s="6">
        <v>5504</v>
      </c>
      <c r="C1007" s="61" t="s">
        <v>20</v>
      </c>
      <c r="D1007" s="88">
        <v>1100</v>
      </c>
      <c r="E1007" s="156">
        <v>0</v>
      </c>
      <c r="F1007" s="140">
        <f t="shared" si="57"/>
        <v>1100</v>
      </c>
      <c r="G1007" s="123">
        <f t="shared" si="58"/>
        <v>0</v>
      </c>
    </row>
    <row r="1008" spans="1:7" s="9" customFormat="1" x14ac:dyDescent="0.2">
      <c r="A1008" s="32"/>
      <c r="B1008" s="6">
        <v>5515</v>
      </c>
      <c r="C1008" s="61" t="s">
        <v>22</v>
      </c>
      <c r="D1008" s="88">
        <v>1418</v>
      </c>
      <c r="E1008" s="156">
        <v>191.15</v>
      </c>
      <c r="F1008" s="140">
        <f t="shared" si="57"/>
        <v>1226.8499999999999</v>
      </c>
      <c r="G1008" s="123">
        <f t="shared" si="58"/>
        <v>0.13480253878702397</v>
      </c>
    </row>
    <row r="1009" spans="1:7" s="9" customFormat="1" x14ac:dyDescent="0.2">
      <c r="A1009" s="32"/>
      <c r="B1009" s="6">
        <v>5525</v>
      </c>
      <c r="C1009" s="61" t="s">
        <v>37</v>
      </c>
      <c r="D1009" s="88">
        <v>11372</v>
      </c>
      <c r="E1009" s="156">
        <v>102.46</v>
      </c>
      <c r="F1009" s="140">
        <f t="shared" si="57"/>
        <v>11269.54</v>
      </c>
      <c r="G1009" s="123">
        <f t="shared" si="58"/>
        <v>9.0098487513190287E-3</v>
      </c>
    </row>
    <row r="1010" spans="1:7" s="9" customFormat="1" x14ac:dyDescent="0.2">
      <c r="A1010" s="32"/>
      <c r="B1010" s="6">
        <v>5540</v>
      </c>
      <c r="C1010" s="61" t="s">
        <v>175</v>
      </c>
      <c r="D1010" s="88">
        <v>800</v>
      </c>
      <c r="E1010" s="156">
        <v>0</v>
      </c>
      <c r="F1010" s="140">
        <f t="shared" si="57"/>
        <v>800</v>
      </c>
      <c r="G1010" s="123">
        <f t="shared" si="58"/>
        <v>0</v>
      </c>
    </row>
    <row r="1011" spans="1:7" s="9" customFormat="1" x14ac:dyDescent="0.2">
      <c r="A1011" s="32" t="s">
        <v>351</v>
      </c>
      <c r="B1011" s="10" t="s">
        <v>394</v>
      </c>
      <c r="C1011" s="74"/>
      <c r="D1011" s="97">
        <f>SUM(D1012)</f>
        <v>3000</v>
      </c>
      <c r="E1011" s="173">
        <f>SUM(E1012)</f>
        <v>0</v>
      </c>
      <c r="F1011" s="126">
        <f t="shared" si="57"/>
        <v>3000</v>
      </c>
      <c r="G1011" s="131">
        <f t="shared" si="58"/>
        <v>0</v>
      </c>
    </row>
    <row r="1012" spans="1:7" s="9" customFormat="1" x14ac:dyDescent="0.2">
      <c r="A1012" s="32"/>
      <c r="B1012" s="10">
        <v>55</v>
      </c>
      <c r="C1012" s="60" t="s">
        <v>17</v>
      </c>
      <c r="D1012" s="96">
        <f>SUM(D1013:D1015)</f>
        <v>3000</v>
      </c>
      <c r="E1012" s="172">
        <f>SUM(E1013:E1015)</f>
        <v>0</v>
      </c>
      <c r="F1012" s="126">
        <f t="shared" si="57"/>
        <v>3000</v>
      </c>
      <c r="G1012" s="131">
        <f t="shared" ref="G1012:G1028" si="59">E1012/D1012</f>
        <v>0</v>
      </c>
    </row>
    <row r="1013" spans="1:7" s="9" customFormat="1" x14ac:dyDescent="0.2">
      <c r="A1013" s="32"/>
      <c r="B1013" s="6">
        <v>5515</v>
      </c>
      <c r="C1013" s="61" t="s">
        <v>22</v>
      </c>
      <c r="D1013" s="88">
        <v>1050</v>
      </c>
      <c r="E1013" s="156">
        <v>0</v>
      </c>
      <c r="F1013" s="140">
        <f t="shared" si="57"/>
        <v>1050</v>
      </c>
      <c r="G1013" s="123">
        <f t="shared" si="59"/>
        <v>0</v>
      </c>
    </row>
    <row r="1014" spans="1:7" s="9" customFormat="1" x14ac:dyDescent="0.2">
      <c r="A1014" s="32"/>
      <c r="B1014" s="6">
        <v>5525</v>
      </c>
      <c r="C1014" s="61" t="s">
        <v>37</v>
      </c>
      <c r="D1014" s="88">
        <v>1700</v>
      </c>
      <c r="E1014" s="156">
        <v>0</v>
      </c>
      <c r="F1014" s="140">
        <f t="shared" si="57"/>
        <v>1700</v>
      </c>
      <c r="G1014" s="123">
        <f t="shared" si="59"/>
        <v>0</v>
      </c>
    </row>
    <row r="1015" spans="1:7" s="9" customFormat="1" x14ac:dyDescent="0.2">
      <c r="A1015" s="32"/>
      <c r="B1015" s="6">
        <v>5540</v>
      </c>
      <c r="C1015" s="61" t="s">
        <v>175</v>
      </c>
      <c r="D1015" s="88">
        <v>250</v>
      </c>
      <c r="E1015" s="156">
        <v>0</v>
      </c>
      <c r="F1015" s="140">
        <f t="shared" si="57"/>
        <v>250</v>
      </c>
      <c r="G1015" s="123">
        <f t="shared" si="59"/>
        <v>0</v>
      </c>
    </row>
    <row r="1016" spans="1:7" s="9" customFormat="1" x14ac:dyDescent="0.2">
      <c r="A1016" s="32" t="s">
        <v>351</v>
      </c>
      <c r="B1016" s="10" t="s">
        <v>395</v>
      </c>
      <c r="C1016" s="74"/>
      <c r="D1016" s="97">
        <f>SUM(D1017)</f>
        <v>1200</v>
      </c>
      <c r="E1016" s="173">
        <f>SUM(E1017)</f>
        <v>0</v>
      </c>
      <c r="F1016" s="126">
        <f t="shared" si="57"/>
        <v>1200</v>
      </c>
      <c r="G1016" s="131">
        <f t="shared" si="59"/>
        <v>0</v>
      </c>
    </row>
    <row r="1017" spans="1:7" s="9" customFormat="1" x14ac:dyDescent="0.2">
      <c r="A1017" s="32"/>
      <c r="B1017" s="10">
        <v>55</v>
      </c>
      <c r="C1017" s="60" t="s">
        <v>17</v>
      </c>
      <c r="D1017" s="96">
        <f>SUM(D1018:D1019)</f>
        <v>1200</v>
      </c>
      <c r="E1017" s="172">
        <f>SUM(E1018:E1019)</f>
        <v>0</v>
      </c>
      <c r="F1017" s="126">
        <f t="shared" si="57"/>
        <v>1200</v>
      </c>
      <c r="G1017" s="131">
        <f t="shared" si="59"/>
        <v>0</v>
      </c>
    </row>
    <row r="1018" spans="1:7" s="9" customFormat="1" x14ac:dyDescent="0.2">
      <c r="A1018" s="32"/>
      <c r="B1018" s="6">
        <v>5515</v>
      </c>
      <c r="C1018" s="61" t="s">
        <v>22</v>
      </c>
      <c r="D1018" s="88">
        <v>200</v>
      </c>
      <c r="E1018" s="156">
        <v>0</v>
      </c>
      <c r="F1018" s="140">
        <f t="shared" si="57"/>
        <v>200</v>
      </c>
      <c r="G1018" s="123">
        <f t="shared" si="59"/>
        <v>0</v>
      </c>
    </row>
    <row r="1019" spans="1:7" s="9" customFormat="1" x14ac:dyDescent="0.2">
      <c r="A1019" s="32"/>
      <c r="B1019" s="6">
        <v>5525</v>
      </c>
      <c r="C1019" s="61" t="s">
        <v>37</v>
      </c>
      <c r="D1019" s="88">
        <v>1000</v>
      </c>
      <c r="E1019" s="156">
        <v>0</v>
      </c>
      <c r="F1019" s="140">
        <f t="shared" si="57"/>
        <v>1000</v>
      </c>
      <c r="G1019" s="123">
        <f t="shared" si="59"/>
        <v>0</v>
      </c>
    </row>
    <row r="1020" spans="1:7" s="9" customFormat="1" x14ac:dyDescent="0.2">
      <c r="A1020" s="32" t="s">
        <v>351</v>
      </c>
      <c r="B1020" s="10" t="s">
        <v>396</v>
      </c>
      <c r="C1020" s="74"/>
      <c r="D1020" s="97">
        <f>SUM(D1021+D1025)</f>
        <v>8144</v>
      </c>
      <c r="E1020" s="173">
        <f>SUM(E1021+E1025)</f>
        <v>287.64999999999998</v>
      </c>
      <c r="F1020" s="126">
        <f t="shared" si="57"/>
        <v>7856.35</v>
      </c>
      <c r="G1020" s="131">
        <f t="shared" si="59"/>
        <v>3.5320481335952843E-2</v>
      </c>
    </row>
    <row r="1021" spans="1:7" s="9" customFormat="1" x14ac:dyDescent="0.2">
      <c r="A1021" s="32"/>
      <c r="B1021" s="10">
        <v>50</v>
      </c>
      <c r="C1021" s="60" t="s">
        <v>16</v>
      </c>
      <c r="D1021" s="96">
        <f>SUM(D1022+D1024)</f>
        <v>948</v>
      </c>
      <c r="E1021" s="172">
        <f>SUM(E1022+E1024)</f>
        <v>0</v>
      </c>
      <c r="F1021" s="126">
        <f t="shared" ref="F1021:F1084" si="60">D1021-E1021</f>
        <v>948</v>
      </c>
      <c r="G1021" s="131">
        <f t="shared" si="59"/>
        <v>0</v>
      </c>
    </row>
    <row r="1022" spans="1:7" s="9" customFormat="1" x14ac:dyDescent="0.2">
      <c r="A1022" s="32"/>
      <c r="B1022" s="6">
        <v>500</v>
      </c>
      <c r="C1022" s="61" t="s">
        <v>161</v>
      </c>
      <c r="D1022" s="88">
        <f>SUM(D1023)</f>
        <v>709</v>
      </c>
      <c r="E1022" s="175">
        <f>SUM(E1023)</f>
        <v>0</v>
      </c>
      <c r="F1022" s="140">
        <f t="shared" si="60"/>
        <v>709</v>
      </c>
      <c r="G1022" s="123">
        <f t="shared" si="59"/>
        <v>0</v>
      </c>
    </row>
    <row r="1023" spans="1:7" s="9" customFormat="1" ht="25.5" x14ac:dyDescent="0.2">
      <c r="A1023" s="32"/>
      <c r="B1023" s="6">
        <v>5005</v>
      </c>
      <c r="C1023" s="61" t="s">
        <v>185</v>
      </c>
      <c r="D1023" s="88">
        <v>709</v>
      </c>
      <c r="E1023" s="156">
        <v>0</v>
      </c>
      <c r="F1023" s="140">
        <f t="shared" si="60"/>
        <v>709</v>
      </c>
      <c r="G1023" s="123">
        <f t="shared" si="59"/>
        <v>0</v>
      </c>
    </row>
    <row r="1024" spans="1:7" s="9" customFormat="1" x14ac:dyDescent="0.2">
      <c r="A1024" s="32"/>
      <c r="B1024" s="6">
        <v>506</v>
      </c>
      <c r="C1024" s="61" t="s">
        <v>162</v>
      </c>
      <c r="D1024" s="88">
        <v>239</v>
      </c>
      <c r="E1024" s="156">
        <v>0</v>
      </c>
      <c r="F1024" s="140">
        <f t="shared" si="60"/>
        <v>239</v>
      </c>
      <c r="G1024" s="123">
        <f t="shared" si="59"/>
        <v>0</v>
      </c>
    </row>
    <row r="1025" spans="1:7" s="9" customFormat="1" x14ac:dyDescent="0.2">
      <c r="A1025" s="32"/>
      <c r="B1025" s="10">
        <v>55</v>
      </c>
      <c r="C1025" s="60" t="s">
        <v>17</v>
      </c>
      <c r="D1025" s="96">
        <f>SUM(D1026:D1027)</f>
        <v>7196</v>
      </c>
      <c r="E1025" s="172">
        <f>SUM(E1026:E1027)</f>
        <v>287.64999999999998</v>
      </c>
      <c r="F1025" s="126">
        <f t="shared" si="60"/>
        <v>6908.35</v>
      </c>
      <c r="G1025" s="131">
        <f t="shared" si="59"/>
        <v>3.9973596442468035E-2</v>
      </c>
    </row>
    <row r="1026" spans="1:7" s="9" customFormat="1" x14ac:dyDescent="0.2">
      <c r="A1026" s="32"/>
      <c r="B1026" s="6">
        <v>5525</v>
      </c>
      <c r="C1026" s="61" t="s">
        <v>37</v>
      </c>
      <c r="D1026" s="88">
        <v>6696</v>
      </c>
      <c r="E1026" s="156">
        <v>287.64999999999998</v>
      </c>
      <c r="F1026" s="140">
        <f t="shared" si="60"/>
        <v>6408.35</v>
      </c>
      <c r="G1026" s="123">
        <f t="shared" si="59"/>
        <v>4.295848267622461E-2</v>
      </c>
    </row>
    <row r="1027" spans="1:7" s="9" customFormat="1" x14ac:dyDescent="0.2">
      <c r="A1027" s="32"/>
      <c r="B1027" s="6">
        <v>5540</v>
      </c>
      <c r="C1027" s="61" t="s">
        <v>175</v>
      </c>
      <c r="D1027" s="88">
        <v>500</v>
      </c>
      <c r="E1027" s="156">
        <v>0</v>
      </c>
      <c r="F1027" s="140">
        <f t="shared" si="60"/>
        <v>500</v>
      </c>
      <c r="G1027" s="123">
        <f t="shared" si="59"/>
        <v>0</v>
      </c>
    </row>
    <row r="1028" spans="1:7" s="9" customFormat="1" x14ac:dyDescent="0.2">
      <c r="A1028" s="32" t="s">
        <v>351</v>
      </c>
      <c r="B1028" s="10" t="s">
        <v>397</v>
      </c>
      <c r="C1028" s="74"/>
      <c r="D1028" s="97">
        <f>SUM(D1033)</f>
        <v>9904</v>
      </c>
      <c r="E1028" s="153">
        <f>SUM(E1029+E1033)</f>
        <v>53.519999999999996</v>
      </c>
      <c r="F1028" s="126">
        <f t="shared" si="60"/>
        <v>9850.48</v>
      </c>
      <c r="G1028" s="131">
        <f t="shared" si="59"/>
        <v>5.4038772213247169E-3</v>
      </c>
    </row>
    <row r="1029" spans="1:7" s="9" customFormat="1" x14ac:dyDescent="0.2">
      <c r="A1029" s="32"/>
      <c r="B1029" s="10">
        <v>50</v>
      </c>
      <c r="C1029" s="60" t="s">
        <v>16</v>
      </c>
      <c r="D1029" s="178">
        <f>SUM(D1030)</f>
        <v>0</v>
      </c>
      <c r="E1029" s="153">
        <f>SUM(E1030)</f>
        <v>53.519999999999996</v>
      </c>
      <c r="F1029" s="126">
        <f t="shared" si="60"/>
        <v>-53.519999999999996</v>
      </c>
      <c r="G1029" s="131"/>
    </row>
    <row r="1030" spans="1:7" s="9" customFormat="1" x14ac:dyDescent="0.2">
      <c r="A1030" s="32"/>
      <c r="B1030" s="6">
        <v>500</v>
      </c>
      <c r="C1030" s="61" t="s">
        <v>161</v>
      </c>
      <c r="D1030" s="179">
        <f>SUM(D1031+D1032)</f>
        <v>0</v>
      </c>
      <c r="E1030" s="156">
        <f>SUM(E1031+E1032)</f>
        <v>53.519999999999996</v>
      </c>
      <c r="F1030" s="140">
        <f t="shared" si="60"/>
        <v>-53.519999999999996</v>
      </c>
      <c r="G1030" s="123"/>
    </row>
    <row r="1031" spans="1:7" s="9" customFormat="1" ht="25.5" x14ac:dyDescent="0.2">
      <c r="A1031" s="32"/>
      <c r="B1031" s="6">
        <v>5005</v>
      </c>
      <c r="C1031" s="61" t="s">
        <v>185</v>
      </c>
      <c r="D1031" s="99">
        <v>0</v>
      </c>
      <c r="E1031" s="156">
        <v>40</v>
      </c>
      <c r="F1031" s="140">
        <f t="shared" si="60"/>
        <v>-40</v>
      </c>
      <c r="G1031" s="123"/>
    </row>
    <row r="1032" spans="1:7" s="9" customFormat="1" x14ac:dyDescent="0.2">
      <c r="A1032" s="32"/>
      <c r="B1032" s="6">
        <v>506</v>
      </c>
      <c r="C1032" s="61" t="s">
        <v>162</v>
      </c>
      <c r="D1032" s="99">
        <v>0</v>
      </c>
      <c r="E1032" s="156">
        <v>13.52</v>
      </c>
      <c r="F1032" s="140">
        <f t="shared" si="60"/>
        <v>-13.52</v>
      </c>
      <c r="G1032" s="123"/>
    </row>
    <row r="1033" spans="1:7" s="9" customFormat="1" x14ac:dyDescent="0.2">
      <c r="A1033" s="32"/>
      <c r="B1033" s="10">
        <v>55</v>
      </c>
      <c r="C1033" s="60" t="s">
        <v>17</v>
      </c>
      <c r="D1033" s="96">
        <f>SUM(D1034:D1035)</f>
        <v>9904</v>
      </c>
      <c r="E1033" s="172">
        <f>SUM(E1034:E1035)</f>
        <v>0</v>
      </c>
      <c r="F1033" s="140">
        <f t="shared" si="60"/>
        <v>9904</v>
      </c>
      <c r="G1033" s="123">
        <f t="shared" ref="G1033:G1064" si="61">E1033/D1033</f>
        <v>0</v>
      </c>
    </row>
    <row r="1034" spans="1:7" s="9" customFormat="1" x14ac:dyDescent="0.2">
      <c r="A1034" s="32"/>
      <c r="B1034" s="6">
        <v>5515</v>
      </c>
      <c r="C1034" s="61" t="s">
        <v>22</v>
      </c>
      <c r="D1034" s="88">
        <v>9014</v>
      </c>
      <c r="E1034" s="156">
        <v>0</v>
      </c>
      <c r="F1034" s="140">
        <f t="shared" si="60"/>
        <v>9014</v>
      </c>
      <c r="G1034" s="123">
        <f t="shared" si="61"/>
        <v>0</v>
      </c>
    </row>
    <row r="1035" spans="1:7" s="9" customFormat="1" x14ac:dyDescent="0.2">
      <c r="A1035" s="32"/>
      <c r="B1035" s="6">
        <v>5525</v>
      </c>
      <c r="C1035" s="61" t="s">
        <v>37</v>
      </c>
      <c r="D1035" s="88">
        <v>890</v>
      </c>
      <c r="E1035" s="156">
        <v>0</v>
      </c>
      <c r="F1035" s="140">
        <f t="shared" si="60"/>
        <v>890</v>
      </c>
      <c r="G1035" s="123">
        <f t="shared" si="61"/>
        <v>0</v>
      </c>
    </row>
    <row r="1036" spans="1:7" s="9" customFormat="1" x14ac:dyDescent="0.2">
      <c r="A1036" s="32" t="s">
        <v>351</v>
      </c>
      <c r="B1036" s="10" t="s">
        <v>421</v>
      </c>
      <c r="C1036" s="64"/>
      <c r="D1036" s="103">
        <f>SUM(D1037)</f>
        <v>4600</v>
      </c>
      <c r="E1036" s="176">
        <f>SUM(E1037)</f>
        <v>267.60000000000002</v>
      </c>
      <c r="F1036" s="126">
        <f t="shared" si="60"/>
        <v>4332.3999999999996</v>
      </c>
      <c r="G1036" s="131">
        <f t="shared" si="61"/>
        <v>5.8173913043478263E-2</v>
      </c>
    </row>
    <row r="1037" spans="1:7" s="9" customFormat="1" x14ac:dyDescent="0.2">
      <c r="A1037" s="32"/>
      <c r="B1037" s="10">
        <v>50</v>
      </c>
      <c r="C1037" s="52" t="s">
        <v>16</v>
      </c>
      <c r="D1037" s="96">
        <f>SUM(D1038)</f>
        <v>4600</v>
      </c>
      <c r="E1037" s="172">
        <f>SUM(E1038)</f>
        <v>267.60000000000002</v>
      </c>
      <c r="F1037" s="126">
        <f t="shared" si="60"/>
        <v>4332.3999999999996</v>
      </c>
      <c r="G1037" s="131">
        <f t="shared" si="61"/>
        <v>5.8173913043478263E-2</v>
      </c>
    </row>
    <row r="1038" spans="1:7" s="9" customFormat="1" x14ac:dyDescent="0.2">
      <c r="A1038" s="32"/>
      <c r="B1038" s="6">
        <v>500</v>
      </c>
      <c r="C1038" s="51" t="s">
        <v>161</v>
      </c>
      <c r="D1038" s="88">
        <f>SUM(D1039+D1040)</f>
        <v>4600</v>
      </c>
      <c r="E1038" s="175">
        <f>SUM(E1039+E1040)</f>
        <v>267.60000000000002</v>
      </c>
      <c r="F1038" s="140">
        <f t="shared" si="60"/>
        <v>4332.3999999999996</v>
      </c>
      <c r="G1038" s="123">
        <f t="shared" si="61"/>
        <v>5.8173913043478263E-2</v>
      </c>
    </row>
    <row r="1039" spans="1:7" s="9" customFormat="1" ht="25.5" x14ac:dyDescent="0.2">
      <c r="A1039" s="32"/>
      <c r="B1039" s="6">
        <v>5005</v>
      </c>
      <c r="C1039" s="61" t="s">
        <v>185</v>
      </c>
      <c r="D1039" s="88">
        <v>3438</v>
      </c>
      <c r="E1039" s="156">
        <v>200</v>
      </c>
      <c r="F1039" s="140">
        <f t="shared" si="60"/>
        <v>3238</v>
      </c>
      <c r="G1039" s="123">
        <f t="shared" si="61"/>
        <v>5.8173356602675974E-2</v>
      </c>
    </row>
    <row r="1040" spans="1:7" s="9" customFormat="1" x14ac:dyDescent="0.2">
      <c r="A1040" s="32"/>
      <c r="B1040" s="6">
        <v>506</v>
      </c>
      <c r="C1040" s="51" t="s">
        <v>162</v>
      </c>
      <c r="D1040" s="88">
        <v>1162</v>
      </c>
      <c r="E1040" s="156">
        <v>67.599999999999994</v>
      </c>
      <c r="F1040" s="140">
        <f t="shared" si="60"/>
        <v>1094.4000000000001</v>
      </c>
      <c r="G1040" s="123">
        <f t="shared" si="61"/>
        <v>5.8175559380378654E-2</v>
      </c>
    </row>
    <row r="1041" spans="1:7" s="9" customFormat="1" x14ac:dyDescent="0.2">
      <c r="A1041" s="32" t="s">
        <v>351</v>
      </c>
      <c r="B1041" s="10" t="s">
        <v>428</v>
      </c>
      <c r="C1041" s="64"/>
      <c r="D1041" s="104">
        <f>SUM(D1042+D1046)</f>
        <v>4300</v>
      </c>
      <c r="E1041" s="177">
        <f>SUM(E1042+E1046)</f>
        <v>0</v>
      </c>
      <c r="F1041" s="126">
        <f t="shared" si="60"/>
        <v>4300</v>
      </c>
      <c r="G1041" s="131">
        <f t="shared" si="61"/>
        <v>0</v>
      </c>
    </row>
    <row r="1042" spans="1:7" s="9" customFormat="1" x14ac:dyDescent="0.2">
      <c r="A1042" s="32"/>
      <c r="B1042" s="10">
        <v>50</v>
      </c>
      <c r="C1042" s="52" t="s">
        <v>16</v>
      </c>
      <c r="D1042" s="96">
        <f>SUM(D1043+D1045)</f>
        <v>1500</v>
      </c>
      <c r="E1042" s="172">
        <f>SUM(E1043+E1045)</f>
        <v>0</v>
      </c>
      <c r="F1042" s="126">
        <f t="shared" si="60"/>
        <v>1500</v>
      </c>
      <c r="G1042" s="131">
        <f t="shared" si="61"/>
        <v>0</v>
      </c>
    </row>
    <row r="1043" spans="1:7" s="9" customFormat="1" x14ac:dyDescent="0.2">
      <c r="A1043" s="32"/>
      <c r="B1043" s="6">
        <v>500</v>
      </c>
      <c r="C1043" s="51" t="s">
        <v>161</v>
      </c>
      <c r="D1043" s="88">
        <f>SUM(D1044)</f>
        <v>1121</v>
      </c>
      <c r="E1043" s="175">
        <f>SUM(E1044)</f>
        <v>0</v>
      </c>
      <c r="F1043" s="140">
        <f t="shared" si="60"/>
        <v>1121</v>
      </c>
      <c r="G1043" s="123">
        <f t="shared" si="61"/>
        <v>0</v>
      </c>
    </row>
    <row r="1044" spans="1:7" s="9" customFormat="1" ht="25.5" x14ac:dyDescent="0.2">
      <c r="A1044" s="32"/>
      <c r="B1044" s="6">
        <v>5005</v>
      </c>
      <c r="C1044" s="61" t="s">
        <v>185</v>
      </c>
      <c r="D1044" s="88">
        <v>1121</v>
      </c>
      <c r="E1044" s="156">
        <v>0</v>
      </c>
      <c r="F1044" s="140">
        <f t="shared" si="60"/>
        <v>1121</v>
      </c>
      <c r="G1044" s="123">
        <f t="shared" si="61"/>
        <v>0</v>
      </c>
    </row>
    <row r="1045" spans="1:7" s="9" customFormat="1" x14ac:dyDescent="0.2">
      <c r="A1045" s="32"/>
      <c r="B1045" s="6">
        <v>506</v>
      </c>
      <c r="C1045" s="51" t="s">
        <v>162</v>
      </c>
      <c r="D1045" s="88">
        <v>379</v>
      </c>
      <c r="E1045" s="156">
        <v>0</v>
      </c>
      <c r="F1045" s="140">
        <f t="shared" si="60"/>
        <v>379</v>
      </c>
      <c r="G1045" s="123">
        <f t="shared" si="61"/>
        <v>0</v>
      </c>
    </row>
    <row r="1046" spans="1:7" s="9" customFormat="1" x14ac:dyDescent="0.2">
      <c r="A1046" s="32"/>
      <c r="B1046" s="10">
        <v>55</v>
      </c>
      <c r="C1046" s="52" t="s">
        <v>17</v>
      </c>
      <c r="D1046" s="96">
        <f>SUM(D1047:D1049)</f>
        <v>2800</v>
      </c>
      <c r="E1046" s="172">
        <f>SUM(E1047:E1049)</f>
        <v>0</v>
      </c>
      <c r="F1046" s="126">
        <f t="shared" si="60"/>
        <v>2800</v>
      </c>
      <c r="G1046" s="131">
        <f t="shared" si="61"/>
        <v>0</v>
      </c>
    </row>
    <row r="1047" spans="1:7" s="9" customFormat="1" x14ac:dyDescent="0.2">
      <c r="A1047" s="32"/>
      <c r="B1047" s="6">
        <v>5515</v>
      </c>
      <c r="C1047" s="51" t="s">
        <v>22</v>
      </c>
      <c r="D1047" s="88">
        <v>800</v>
      </c>
      <c r="E1047" s="156">
        <v>0</v>
      </c>
      <c r="F1047" s="140">
        <f t="shared" si="60"/>
        <v>800</v>
      </c>
      <c r="G1047" s="123">
        <f t="shared" si="61"/>
        <v>0</v>
      </c>
    </row>
    <row r="1048" spans="1:7" s="9" customFormat="1" x14ac:dyDescent="0.2">
      <c r="A1048" s="32"/>
      <c r="B1048" s="6">
        <v>5525</v>
      </c>
      <c r="C1048" s="61" t="s">
        <v>37</v>
      </c>
      <c r="D1048" s="88">
        <v>1200</v>
      </c>
      <c r="E1048" s="156">
        <v>0</v>
      </c>
      <c r="F1048" s="140">
        <f t="shared" si="60"/>
        <v>1200</v>
      </c>
      <c r="G1048" s="123">
        <f t="shared" si="61"/>
        <v>0</v>
      </c>
    </row>
    <row r="1049" spans="1:7" s="9" customFormat="1" x14ac:dyDescent="0.2">
      <c r="A1049" s="32"/>
      <c r="B1049" s="6">
        <v>5540</v>
      </c>
      <c r="C1049" s="51" t="s">
        <v>175</v>
      </c>
      <c r="D1049" s="88">
        <v>800</v>
      </c>
      <c r="E1049" s="156">
        <v>0</v>
      </c>
      <c r="F1049" s="140">
        <f t="shared" si="60"/>
        <v>800</v>
      </c>
      <c r="G1049" s="123">
        <f t="shared" si="61"/>
        <v>0</v>
      </c>
    </row>
    <row r="1050" spans="1:7" s="9" customFormat="1" x14ac:dyDescent="0.2">
      <c r="A1050" s="32" t="s">
        <v>351</v>
      </c>
      <c r="B1050" s="10" t="s">
        <v>579</v>
      </c>
      <c r="C1050" s="74"/>
      <c r="D1050" s="96">
        <f>SUM(D1051+D1055)</f>
        <v>2500</v>
      </c>
      <c r="E1050" s="132">
        <f>SUM(E1051+E1055)</f>
        <v>0</v>
      </c>
      <c r="F1050" s="126">
        <f t="shared" si="60"/>
        <v>2500</v>
      </c>
      <c r="G1050" s="131">
        <f t="shared" si="61"/>
        <v>0</v>
      </c>
    </row>
    <row r="1051" spans="1:7" s="9" customFormat="1" x14ac:dyDescent="0.2">
      <c r="A1051" s="32"/>
      <c r="B1051" s="10">
        <v>50</v>
      </c>
      <c r="C1051" s="60" t="s">
        <v>16</v>
      </c>
      <c r="D1051" s="96">
        <f>SUM(D1052+D1054)</f>
        <v>1000</v>
      </c>
      <c r="E1051" s="132">
        <f>SUM(E1052+E1054)</f>
        <v>0</v>
      </c>
      <c r="F1051" s="126">
        <f t="shared" si="60"/>
        <v>1000</v>
      </c>
      <c r="G1051" s="131">
        <f t="shared" si="61"/>
        <v>0</v>
      </c>
    </row>
    <row r="1052" spans="1:7" s="9" customFormat="1" x14ac:dyDescent="0.2">
      <c r="A1052" s="32"/>
      <c r="B1052" s="6">
        <v>500</v>
      </c>
      <c r="C1052" s="61" t="s">
        <v>161</v>
      </c>
      <c r="D1052" s="88">
        <f>SUM(D1053)</f>
        <v>747</v>
      </c>
      <c r="E1052" s="143">
        <f>SUM(E1053)</f>
        <v>0</v>
      </c>
      <c r="F1052" s="140">
        <f t="shared" si="60"/>
        <v>747</v>
      </c>
      <c r="G1052" s="123">
        <f t="shared" si="61"/>
        <v>0</v>
      </c>
    </row>
    <row r="1053" spans="1:7" s="9" customFormat="1" ht="25.5" x14ac:dyDescent="0.2">
      <c r="A1053" s="32"/>
      <c r="B1053" s="6">
        <v>5005</v>
      </c>
      <c r="C1053" s="61" t="s">
        <v>185</v>
      </c>
      <c r="D1053" s="88">
        <v>747</v>
      </c>
      <c r="E1053" s="156">
        <v>0</v>
      </c>
      <c r="F1053" s="140">
        <f t="shared" si="60"/>
        <v>747</v>
      </c>
      <c r="G1053" s="123">
        <f t="shared" si="61"/>
        <v>0</v>
      </c>
    </row>
    <row r="1054" spans="1:7" s="9" customFormat="1" x14ac:dyDescent="0.2">
      <c r="A1054" s="32"/>
      <c r="B1054" s="6">
        <v>506</v>
      </c>
      <c r="C1054" s="61" t="s">
        <v>162</v>
      </c>
      <c r="D1054" s="88">
        <v>253</v>
      </c>
      <c r="E1054" s="156">
        <v>0</v>
      </c>
      <c r="F1054" s="140">
        <f t="shared" si="60"/>
        <v>253</v>
      </c>
      <c r="G1054" s="123">
        <f t="shared" si="61"/>
        <v>0</v>
      </c>
    </row>
    <row r="1055" spans="1:7" s="9" customFormat="1" x14ac:dyDescent="0.2">
      <c r="A1055" s="32"/>
      <c r="B1055" s="10">
        <v>55</v>
      </c>
      <c r="C1055" s="52" t="s">
        <v>17</v>
      </c>
      <c r="D1055" s="96">
        <f>SUM(D1056)</f>
        <v>1500</v>
      </c>
      <c r="E1055" s="132">
        <f>SUM(E1056)</f>
        <v>0</v>
      </c>
      <c r="F1055" s="126">
        <f t="shared" si="60"/>
        <v>1500</v>
      </c>
      <c r="G1055" s="131">
        <f t="shared" si="61"/>
        <v>0</v>
      </c>
    </row>
    <row r="1056" spans="1:7" s="9" customFormat="1" x14ac:dyDescent="0.2">
      <c r="A1056" s="32"/>
      <c r="B1056" s="6">
        <v>5540</v>
      </c>
      <c r="C1056" s="51" t="s">
        <v>175</v>
      </c>
      <c r="D1056" s="88">
        <v>1500</v>
      </c>
      <c r="E1056" s="156">
        <v>0</v>
      </c>
      <c r="F1056" s="140">
        <f t="shared" si="60"/>
        <v>1500</v>
      </c>
      <c r="G1056" s="123">
        <f t="shared" si="61"/>
        <v>0</v>
      </c>
    </row>
    <row r="1057" spans="1:7" s="9" customFormat="1" x14ac:dyDescent="0.2">
      <c r="A1057" s="32" t="s">
        <v>55</v>
      </c>
      <c r="B1057" s="10" t="s">
        <v>234</v>
      </c>
      <c r="C1057" s="74"/>
      <c r="D1057" s="97">
        <f>SUM(D1058+D1060)</f>
        <v>303000</v>
      </c>
      <c r="E1057" s="138">
        <f>SUM(E1058+E1060)</f>
        <v>26644.46</v>
      </c>
      <c r="F1057" s="126">
        <f t="shared" si="60"/>
        <v>276355.53999999998</v>
      </c>
      <c r="G1057" s="131">
        <f t="shared" si="61"/>
        <v>8.7935511551155116E-2</v>
      </c>
    </row>
    <row r="1058" spans="1:7" s="9" customFormat="1" ht="25.5" x14ac:dyDescent="0.2">
      <c r="A1058" s="32"/>
      <c r="B1058" s="22">
        <v>413</v>
      </c>
      <c r="C1058" s="63" t="s">
        <v>92</v>
      </c>
      <c r="D1058" s="89">
        <f>SUM(D1059)</f>
        <v>1000</v>
      </c>
      <c r="E1058" s="180">
        <f>SUM(E1059)</f>
        <v>0</v>
      </c>
      <c r="F1058" s="126">
        <f t="shared" si="60"/>
        <v>1000</v>
      </c>
      <c r="G1058" s="131">
        <f t="shared" si="61"/>
        <v>0</v>
      </c>
    </row>
    <row r="1059" spans="1:7" x14ac:dyDescent="0.2">
      <c r="A1059" s="34"/>
      <c r="B1059" s="20">
        <v>4134</v>
      </c>
      <c r="C1059" s="62" t="s">
        <v>179</v>
      </c>
      <c r="D1059" s="88">
        <v>1000</v>
      </c>
      <c r="E1059" s="156">
        <v>0</v>
      </c>
      <c r="F1059" s="140">
        <f t="shared" si="60"/>
        <v>1000</v>
      </c>
      <c r="G1059" s="123">
        <f t="shared" si="61"/>
        <v>0</v>
      </c>
    </row>
    <row r="1060" spans="1:7" s="9" customFormat="1" x14ac:dyDescent="0.2">
      <c r="A1060" s="32"/>
      <c r="B1060" s="23">
        <v>55</v>
      </c>
      <c r="C1060" s="53" t="s">
        <v>17</v>
      </c>
      <c r="D1060" s="98">
        <f>SUM(D1061)</f>
        <v>302000</v>
      </c>
      <c r="E1060" s="181">
        <f>SUM(E1061)</f>
        <v>26644.46</v>
      </c>
      <c r="F1060" s="126">
        <f t="shared" si="60"/>
        <v>275355.53999999998</v>
      </c>
      <c r="G1060" s="131">
        <f t="shared" si="61"/>
        <v>8.8226688741721848E-2</v>
      </c>
    </row>
    <row r="1061" spans="1:7" s="9" customFormat="1" x14ac:dyDescent="0.2">
      <c r="A1061" s="32"/>
      <c r="B1061" s="6">
        <v>5540</v>
      </c>
      <c r="C1061" s="61" t="s">
        <v>175</v>
      </c>
      <c r="D1061" s="88">
        <v>302000</v>
      </c>
      <c r="E1061" s="156">
        <v>26644.46</v>
      </c>
      <c r="F1061" s="140">
        <f t="shared" si="60"/>
        <v>275355.53999999998</v>
      </c>
      <c r="G1061" s="123">
        <f t="shared" si="61"/>
        <v>8.8226688741721848E-2</v>
      </c>
    </row>
    <row r="1062" spans="1:7" s="9" customFormat="1" x14ac:dyDescent="0.2">
      <c r="A1062" s="32" t="s">
        <v>580</v>
      </c>
      <c r="B1062" s="10" t="s">
        <v>581</v>
      </c>
      <c r="C1062" s="60"/>
      <c r="D1062" s="96">
        <f>SUM(D1063+D1067+D1071+D1074+D1084+D1095+D1098+D1106)</f>
        <v>193167</v>
      </c>
      <c r="E1062" s="132">
        <f>SUM(E1063+E1067+E1071+E1074+E1084+E1095+E1098+E1106)</f>
        <v>16350.429999999998</v>
      </c>
      <c r="F1062" s="126">
        <f t="shared" si="60"/>
        <v>176816.57</v>
      </c>
      <c r="G1062" s="131">
        <f t="shared" si="61"/>
        <v>8.4644012693679549E-2</v>
      </c>
    </row>
    <row r="1063" spans="1:7" s="9" customFormat="1" x14ac:dyDescent="0.2">
      <c r="A1063" s="32" t="s">
        <v>352</v>
      </c>
      <c r="B1063" s="10" t="s">
        <v>189</v>
      </c>
      <c r="C1063" s="74"/>
      <c r="D1063" s="98">
        <f>SUM(D1064)</f>
        <v>2300</v>
      </c>
      <c r="E1063" s="181">
        <f>SUM(E1064)</f>
        <v>183.57999999999998</v>
      </c>
      <c r="F1063" s="126">
        <f t="shared" si="60"/>
        <v>2116.42</v>
      </c>
      <c r="G1063" s="131">
        <f t="shared" si="61"/>
        <v>7.9817391304347812E-2</v>
      </c>
    </row>
    <row r="1064" spans="1:7" s="9" customFormat="1" x14ac:dyDescent="0.2">
      <c r="A1064" s="32"/>
      <c r="B1064" s="10">
        <v>55</v>
      </c>
      <c r="C1064" s="60" t="s">
        <v>17</v>
      </c>
      <c r="D1064" s="98">
        <f>SUM(D1065:D1066)</f>
        <v>2300</v>
      </c>
      <c r="E1064" s="181">
        <f>SUM(E1065:E1066)</f>
        <v>183.57999999999998</v>
      </c>
      <c r="F1064" s="126">
        <f t="shared" si="60"/>
        <v>2116.42</v>
      </c>
      <c r="G1064" s="131">
        <f t="shared" si="61"/>
        <v>7.9817391304347812E-2</v>
      </c>
    </row>
    <row r="1065" spans="1:7" s="9" customFormat="1" x14ac:dyDescent="0.2">
      <c r="A1065" s="32"/>
      <c r="B1065" s="6">
        <v>5521</v>
      </c>
      <c r="C1065" s="61" t="s">
        <v>190</v>
      </c>
      <c r="D1065" s="88">
        <v>1500</v>
      </c>
      <c r="E1065" s="156">
        <v>130.75</v>
      </c>
      <c r="F1065" s="140">
        <f t="shared" si="60"/>
        <v>1369.25</v>
      </c>
      <c r="G1065" s="123">
        <f t="shared" ref="G1065:G1096" si="62">E1065/D1065</f>
        <v>8.716666666666667E-2</v>
      </c>
    </row>
    <row r="1066" spans="1:7" s="9" customFormat="1" x14ac:dyDescent="0.2">
      <c r="A1066" s="32"/>
      <c r="B1066" s="6">
        <v>5521</v>
      </c>
      <c r="C1066" s="61" t="s">
        <v>213</v>
      </c>
      <c r="D1066" s="88">
        <v>800</v>
      </c>
      <c r="E1066" s="156">
        <v>52.83</v>
      </c>
      <c r="F1066" s="140">
        <f t="shared" si="60"/>
        <v>747.17</v>
      </c>
      <c r="G1066" s="123">
        <f t="shared" si="62"/>
        <v>6.6037499999999999E-2</v>
      </c>
    </row>
    <row r="1067" spans="1:7" s="9" customFormat="1" x14ac:dyDescent="0.2">
      <c r="A1067" s="32" t="s">
        <v>353</v>
      </c>
      <c r="B1067" s="10" t="s">
        <v>335</v>
      </c>
      <c r="C1067" s="74"/>
      <c r="D1067" s="98">
        <f>SUM(D1068)</f>
        <v>2300</v>
      </c>
      <c r="E1067" s="181">
        <f>SUM(E1068)</f>
        <v>218.45</v>
      </c>
      <c r="F1067" s="126">
        <f t="shared" si="60"/>
        <v>2081.5500000000002</v>
      </c>
      <c r="G1067" s="131">
        <f t="shared" si="62"/>
        <v>9.4978260869565206E-2</v>
      </c>
    </row>
    <row r="1068" spans="1:7" s="9" customFormat="1" x14ac:dyDescent="0.2">
      <c r="A1068" s="32"/>
      <c r="B1068" s="10">
        <v>55</v>
      </c>
      <c r="C1068" s="60" t="s">
        <v>17</v>
      </c>
      <c r="D1068" s="98">
        <f>SUM(D1069:D1070)</f>
        <v>2300</v>
      </c>
      <c r="E1068" s="181">
        <f>SUM(E1069:E1070)</f>
        <v>218.45</v>
      </c>
      <c r="F1068" s="126">
        <f t="shared" si="60"/>
        <v>2081.5500000000002</v>
      </c>
      <c r="G1068" s="131">
        <f t="shared" si="62"/>
        <v>9.4978260869565206E-2</v>
      </c>
    </row>
    <row r="1069" spans="1:7" s="9" customFormat="1" x14ac:dyDescent="0.2">
      <c r="A1069" s="32"/>
      <c r="B1069" s="6">
        <v>5521</v>
      </c>
      <c r="C1069" s="61" t="s">
        <v>190</v>
      </c>
      <c r="D1069" s="88">
        <v>1200</v>
      </c>
      <c r="E1069" s="156">
        <v>112.79</v>
      </c>
      <c r="F1069" s="140">
        <f t="shared" si="60"/>
        <v>1087.21</v>
      </c>
      <c r="G1069" s="123">
        <f t="shared" si="62"/>
        <v>9.3991666666666668E-2</v>
      </c>
    </row>
    <row r="1070" spans="1:7" s="9" customFormat="1" x14ac:dyDescent="0.2">
      <c r="A1070" s="32"/>
      <c r="B1070" s="6">
        <v>5521</v>
      </c>
      <c r="C1070" s="61" t="s">
        <v>213</v>
      </c>
      <c r="D1070" s="88">
        <v>1100</v>
      </c>
      <c r="E1070" s="156">
        <v>105.66</v>
      </c>
      <c r="F1070" s="140">
        <f t="shared" si="60"/>
        <v>994.34</v>
      </c>
      <c r="G1070" s="123">
        <f t="shared" si="62"/>
        <v>9.6054545454545448E-2</v>
      </c>
    </row>
    <row r="1071" spans="1:7" s="9" customFormat="1" x14ac:dyDescent="0.2">
      <c r="A1071" s="32" t="s">
        <v>354</v>
      </c>
      <c r="B1071" s="10" t="s">
        <v>191</v>
      </c>
      <c r="C1071" s="74"/>
      <c r="D1071" s="98">
        <f>SUM(D1072)</f>
        <v>400</v>
      </c>
      <c r="E1071" s="181">
        <f>SUM(E1072)</f>
        <v>16.86</v>
      </c>
      <c r="F1071" s="126">
        <f t="shared" si="60"/>
        <v>383.14</v>
      </c>
      <c r="G1071" s="131">
        <f t="shared" si="62"/>
        <v>4.215E-2</v>
      </c>
    </row>
    <row r="1072" spans="1:7" s="9" customFormat="1" x14ac:dyDescent="0.2">
      <c r="A1072" s="32"/>
      <c r="B1072" s="10">
        <v>55</v>
      </c>
      <c r="C1072" s="60" t="s">
        <v>17</v>
      </c>
      <c r="D1072" s="98">
        <f>SUM(D1073)</f>
        <v>400</v>
      </c>
      <c r="E1072" s="181">
        <f>SUM(E1073)</f>
        <v>16.86</v>
      </c>
      <c r="F1072" s="126">
        <f t="shared" si="60"/>
        <v>383.14</v>
      </c>
      <c r="G1072" s="131">
        <f t="shared" si="62"/>
        <v>4.215E-2</v>
      </c>
    </row>
    <row r="1073" spans="1:7" s="9" customFormat="1" x14ac:dyDescent="0.2">
      <c r="A1073" s="32"/>
      <c r="B1073" s="6">
        <v>5521</v>
      </c>
      <c r="C1073" s="61" t="s">
        <v>190</v>
      </c>
      <c r="D1073" s="88">
        <v>400</v>
      </c>
      <c r="E1073" s="156">
        <v>16.86</v>
      </c>
      <c r="F1073" s="140">
        <f t="shared" si="60"/>
        <v>383.14</v>
      </c>
      <c r="G1073" s="123">
        <f t="shared" si="62"/>
        <v>4.215E-2</v>
      </c>
    </row>
    <row r="1074" spans="1:7" s="9" customFormat="1" x14ac:dyDescent="0.2">
      <c r="A1074" s="32" t="s">
        <v>355</v>
      </c>
      <c r="B1074" s="10" t="s">
        <v>192</v>
      </c>
      <c r="C1074" s="74"/>
      <c r="D1074" s="98">
        <f>SUM(D1075+D1079)</f>
        <v>17329</v>
      </c>
      <c r="E1074" s="181">
        <f>SUM(E1075+E1079)</f>
        <v>1456.25</v>
      </c>
      <c r="F1074" s="126">
        <f t="shared" si="60"/>
        <v>15872.75</v>
      </c>
      <c r="G1074" s="131">
        <f t="shared" si="62"/>
        <v>8.4035431934906799E-2</v>
      </c>
    </row>
    <row r="1075" spans="1:7" s="9" customFormat="1" x14ac:dyDescent="0.2">
      <c r="A1075" s="32"/>
      <c r="B1075" s="10">
        <v>50</v>
      </c>
      <c r="C1075" s="60" t="s">
        <v>16</v>
      </c>
      <c r="D1075" s="98">
        <f>SUM(D1076+D1078)</f>
        <v>11801</v>
      </c>
      <c r="E1075" s="181">
        <f>SUM(E1076+E1078)</f>
        <v>983.43000000000006</v>
      </c>
      <c r="F1075" s="126">
        <f t="shared" si="60"/>
        <v>10817.57</v>
      </c>
      <c r="G1075" s="131">
        <f t="shared" si="62"/>
        <v>8.3334463181086352E-2</v>
      </c>
    </row>
    <row r="1076" spans="1:7" s="9" customFormat="1" x14ac:dyDescent="0.2">
      <c r="A1076" s="32"/>
      <c r="B1076" s="6">
        <v>500</v>
      </c>
      <c r="C1076" s="61" t="s">
        <v>161</v>
      </c>
      <c r="D1076" s="105">
        <f>SUM(D1077)</f>
        <v>8820</v>
      </c>
      <c r="E1076" s="182">
        <f>SUM(E1077)</f>
        <v>735</v>
      </c>
      <c r="F1076" s="140">
        <f t="shared" si="60"/>
        <v>8085</v>
      </c>
      <c r="G1076" s="123">
        <f t="shared" si="62"/>
        <v>8.3333333333333329E-2</v>
      </c>
    </row>
    <row r="1077" spans="1:7" s="9" customFormat="1" x14ac:dyDescent="0.2">
      <c r="A1077" s="32"/>
      <c r="B1077" s="6">
        <v>50020</v>
      </c>
      <c r="C1077" s="61" t="s">
        <v>168</v>
      </c>
      <c r="D1077" s="88">
        <v>8820</v>
      </c>
      <c r="E1077" s="156">
        <v>735</v>
      </c>
      <c r="F1077" s="140">
        <f t="shared" si="60"/>
        <v>8085</v>
      </c>
      <c r="G1077" s="123">
        <f t="shared" si="62"/>
        <v>8.3333333333333329E-2</v>
      </c>
    </row>
    <row r="1078" spans="1:7" s="9" customFormat="1" x14ac:dyDescent="0.2">
      <c r="A1078" s="32"/>
      <c r="B1078" s="6">
        <v>506</v>
      </c>
      <c r="C1078" s="61" t="s">
        <v>162</v>
      </c>
      <c r="D1078" s="88">
        <v>2981</v>
      </c>
      <c r="E1078" s="156">
        <v>248.43</v>
      </c>
      <c r="F1078" s="140">
        <f t="shared" si="60"/>
        <v>2732.57</v>
      </c>
      <c r="G1078" s="123">
        <f t="shared" si="62"/>
        <v>8.3337806105333784E-2</v>
      </c>
    </row>
    <row r="1079" spans="1:7" s="9" customFormat="1" x14ac:dyDescent="0.2">
      <c r="A1079" s="32"/>
      <c r="B1079" s="10">
        <v>55</v>
      </c>
      <c r="C1079" s="60" t="s">
        <v>17</v>
      </c>
      <c r="D1079" s="98">
        <f>SUM(D1080:D1083)</f>
        <v>5528</v>
      </c>
      <c r="E1079" s="181">
        <f>SUM(E1080:E1083)</f>
        <v>472.82000000000005</v>
      </c>
      <c r="F1079" s="126">
        <f t="shared" si="60"/>
        <v>5055.18</v>
      </c>
      <c r="G1079" s="131">
        <f t="shared" si="62"/>
        <v>8.5531837916063683E-2</v>
      </c>
    </row>
    <row r="1080" spans="1:7" s="9" customFormat="1" x14ac:dyDescent="0.2">
      <c r="A1080" s="32"/>
      <c r="B1080" s="6">
        <v>5521</v>
      </c>
      <c r="C1080" s="61" t="s">
        <v>188</v>
      </c>
      <c r="D1080" s="88">
        <v>4025</v>
      </c>
      <c r="E1080" s="156">
        <v>342</v>
      </c>
      <c r="F1080" s="140">
        <f t="shared" si="60"/>
        <v>3683</v>
      </c>
      <c r="G1080" s="123">
        <f t="shared" si="62"/>
        <v>8.4968944099378885E-2</v>
      </c>
    </row>
    <row r="1081" spans="1:7" s="9" customFormat="1" x14ac:dyDescent="0.2">
      <c r="A1081" s="32"/>
      <c r="B1081" s="6">
        <v>5521</v>
      </c>
      <c r="C1081" s="61" t="s">
        <v>190</v>
      </c>
      <c r="D1081" s="88">
        <v>300</v>
      </c>
      <c r="E1081" s="156">
        <v>25.6</v>
      </c>
      <c r="F1081" s="140">
        <f t="shared" si="60"/>
        <v>274.39999999999998</v>
      </c>
      <c r="G1081" s="123">
        <f t="shared" si="62"/>
        <v>8.5333333333333344E-2</v>
      </c>
    </row>
    <row r="1082" spans="1:7" s="9" customFormat="1" x14ac:dyDescent="0.2">
      <c r="A1082" s="32"/>
      <c r="B1082" s="6">
        <v>5521</v>
      </c>
      <c r="C1082" s="61" t="s">
        <v>213</v>
      </c>
      <c r="D1082" s="88">
        <v>240</v>
      </c>
      <c r="E1082" s="156">
        <v>19.72</v>
      </c>
      <c r="F1082" s="140">
        <f t="shared" si="60"/>
        <v>220.28</v>
      </c>
      <c r="G1082" s="123">
        <f t="shared" si="62"/>
        <v>8.2166666666666666E-2</v>
      </c>
    </row>
    <row r="1083" spans="1:7" s="9" customFormat="1" x14ac:dyDescent="0.2">
      <c r="A1083" s="32"/>
      <c r="B1083" s="6">
        <v>5521</v>
      </c>
      <c r="C1083" s="61" t="s">
        <v>193</v>
      </c>
      <c r="D1083" s="88">
        <v>963</v>
      </c>
      <c r="E1083" s="156">
        <v>85.5</v>
      </c>
      <c r="F1083" s="140">
        <f t="shared" si="60"/>
        <v>877.5</v>
      </c>
      <c r="G1083" s="123">
        <f t="shared" si="62"/>
        <v>8.8785046728971959E-2</v>
      </c>
    </row>
    <row r="1084" spans="1:7" s="9" customFormat="1" x14ac:dyDescent="0.2">
      <c r="A1084" s="32" t="s">
        <v>356</v>
      </c>
      <c r="B1084" s="10" t="s">
        <v>194</v>
      </c>
      <c r="C1084" s="74"/>
      <c r="D1084" s="98">
        <f>SUM(D1085+D1090)</f>
        <v>27956</v>
      </c>
      <c r="E1084" s="181">
        <f>SUM(E1085+E1090)</f>
        <v>2159.8199999999997</v>
      </c>
      <c r="F1084" s="126">
        <f t="shared" si="60"/>
        <v>25796.18</v>
      </c>
      <c r="G1084" s="131">
        <f t="shared" si="62"/>
        <v>7.7257833738732282E-2</v>
      </c>
    </row>
    <row r="1085" spans="1:7" s="9" customFormat="1" x14ac:dyDescent="0.2">
      <c r="A1085" s="32"/>
      <c r="B1085" s="10">
        <v>50</v>
      </c>
      <c r="C1085" s="60" t="s">
        <v>16</v>
      </c>
      <c r="D1085" s="98">
        <f>SUM(D1086+D1089)</f>
        <v>16056</v>
      </c>
      <c r="E1085" s="181">
        <f>SUM(E1086+E1089)</f>
        <v>1414.29</v>
      </c>
      <c r="F1085" s="126">
        <f t="shared" ref="F1085:F1148" si="63">D1085-E1085</f>
        <v>14641.71</v>
      </c>
      <c r="G1085" s="131">
        <f t="shared" si="62"/>
        <v>8.8084828101644239E-2</v>
      </c>
    </row>
    <row r="1086" spans="1:7" s="9" customFormat="1" x14ac:dyDescent="0.2">
      <c r="A1086" s="32"/>
      <c r="B1086" s="6">
        <v>500</v>
      </c>
      <c r="C1086" s="61" t="s">
        <v>161</v>
      </c>
      <c r="D1086" s="105">
        <f>SUM(D1087:D1088)</f>
        <v>12000</v>
      </c>
      <c r="E1086" s="182">
        <f>SUM(E1087:E1088)</f>
        <v>985</v>
      </c>
      <c r="F1086" s="140">
        <f t="shared" si="63"/>
        <v>11015</v>
      </c>
      <c r="G1086" s="123">
        <f t="shared" si="62"/>
        <v>8.2083333333333328E-2</v>
      </c>
    </row>
    <row r="1087" spans="1:7" s="9" customFormat="1" x14ac:dyDescent="0.2">
      <c r="A1087" s="32"/>
      <c r="B1087" s="6">
        <v>50020</v>
      </c>
      <c r="C1087" s="61" t="s">
        <v>168</v>
      </c>
      <c r="D1087" s="88">
        <v>11820</v>
      </c>
      <c r="E1087" s="156">
        <v>985</v>
      </c>
      <c r="F1087" s="140">
        <f t="shared" si="63"/>
        <v>10835</v>
      </c>
      <c r="G1087" s="123">
        <f t="shared" si="62"/>
        <v>8.3333333333333329E-2</v>
      </c>
    </row>
    <row r="1088" spans="1:7" s="9" customFormat="1" ht="25.5" x14ac:dyDescent="0.2">
      <c r="A1088" s="32"/>
      <c r="B1088" s="6">
        <v>5005</v>
      </c>
      <c r="C1088" s="61" t="s">
        <v>185</v>
      </c>
      <c r="D1088" s="88">
        <v>180</v>
      </c>
      <c r="E1088" s="156">
        <v>0</v>
      </c>
      <c r="F1088" s="140">
        <f t="shared" si="63"/>
        <v>180</v>
      </c>
      <c r="G1088" s="123">
        <f t="shared" si="62"/>
        <v>0</v>
      </c>
    </row>
    <row r="1089" spans="1:7" s="9" customFormat="1" x14ac:dyDescent="0.2">
      <c r="A1089" s="32"/>
      <c r="B1089" s="6">
        <v>506</v>
      </c>
      <c r="C1089" s="61" t="s">
        <v>162</v>
      </c>
      <c r="D1089" s="88">
        <v>4056</v>
      </c>
      <c r="E1089" s="156">
        <v>429.29</v>
      </c>
      <c r="F1089" s="140">
        <f t="shared" si="63"/>
        <v>3626.71</v>
      </c>
      <c r="G1089" s="123">
        <f t="shared" si="62"/>
        <v>0.10584072978303748</v>
      </c>
    </row>
    <row r="1090" spans="1:7" s="9" customFormat="1" x14ac:dyDescent="0.2">
      <c r="A1090" s="32"/>
      <c r="B1090" s="10">
        <v>55</v>
      </c>
      <c r="C1090" s="60" t="s">
        <v>17</v>
      </c>
      <c r="D1090" s="98">
        <f>SUM(D1091:D1094)</f>
        <v>11900</v>
      </c>
      <c r="E1090" s="181">
        <f>SUM(E1091:E1094)</f>
        <v>745.53</v>
      </c>
      <c r="F1090" s="126">
        <f t="shared" si="63"/>
        <v>11154.47</v>
      </c>
      <c r="G1090" s="131">
        <f t="shared" si="62"/>
        <v>6.264957983193277E-2</v>
      </c>
    </row>
    <row r="1091" spans="1:7" s="9" customFormat="1" x14ac:dyDescent="0.2">
      <c r="A1091" s="32"/>
      <c r="B1091" s="6">
        <v>5521</v>
      </c>
      <c r="C1091" s="61" t="s">
        <v>188</v>
      </c>
      <c r="D1091" s="88">
        <v>10500</v>
      </c>
      <c r="E1091" s="156">
        <v>634.4</v>
      </c>
      <c r="F1091" s="140">
        <f t="shared" si="63"/>
        <v>9865.6</v>
      </c>
      <c r="G1091" s="123">
        <f t="shared" si="62"/>
        <v>6.0419047619047615E-2</v>
      </c>
    </row>
    <row r="1092" spans="1:7" s="9" customFormat="1" x14ac:dyDescent="0.2">
      <c r="A1092" s="32"/>
      <c r="B1092" s="6">
        <v>5521</v>
      </c>
      <c r="C1092" s="61" t="s">
        <v>190</v>
      </c>
      <c r="D1092" s="88">
        <v>400</v>
      </c>
      <c r="E1092" s="156">
        <v>40.799999999999997</v>
      </c>
      <c r="F1092" s="140">
        <f t="shared" si="63"/>
        <v>359.2</v>
      </c>
      <c r="G1092" s="123">
        <f t="shared" si="62"/>
        <v>0.10199999999999999</v>
      </c>
    </row>
    <row r="1093" spans="1:7" s="9" customFormat="1" x14ac:dyDescent="0.2">
      <c r="A1093" s="32"/>
      <c r="B1093" s="6">
        <v>5521</v>
      </c>
      <c r="C1093" s="61" t="s">
        <v>213</v>
      </c>
      <c r="D1093" s="88">
        <v>150</v>
      </c>
      <c r="E1093" s="156">
        <v>10.33</v>
      </c>
      <c r="F1093" s="140">
        <f t="shared" si="63"/>
        <v>139.66999999999999</v>
      </c>
      <c r="G1093" s="123">
        <f t="shared" si="62"/>
        <v>6.8866666666666673E-2</v>
      </c>
    </row>
    <row r="1094" spans="1:7" s="9" customFormat="1" x14ac:dyDescent="0.2">
      <c r="A1094" s="32"/>
      <c r="B1094" s="6">
        <v>5521</v>
      </c>
      <c r="C1094" s="61" t="s">
        <v>193</v>
      </c>
      <c r="D1094" s="88">
        <v>850</v>
      </c>
      <c r="E1094" s="156">
        <v>60</v>
      </c>
      <c r="F1094" s="140">
        <f t="shared" si="63"/>
        <v>790</v>
      </c>
      <c r="G1094" s="123">
        <f t="shared" si="62"/>
        <v>7.0588235294117646E-2</v>
      </c>
    </row>
    <row r="1095" spans="1:7" s="9" customFormat="1" x14ac:dyDescent="0.2">
      <c r="A1095" s="32" t="s">
        <v>357</v>
      </c>
      <c r="B1095" s="10" t="s">
        <v>195</v>
      </c>
      <c r="C1095" s="74"/>
      <c r="D1095" s="98">
        <f>SUM(D1096)</f>
        <v>96775</v>
      </c>
      <c r="E1095" s="181">
        <f>SUM(E1096)</f>
        <v>8708</v>
      </c>
      <c r="F1095" s="126">
        <f t="shared" si="63"/>
        <v>88067</v>
      </c>
      <c r="G1095" s="131">
        <f t="shared" si="62"/>
        <v>8.9981916817359855E-2</v>
      </c>
    </row>
    <row r="1096" spans="1:7" s="9" customFormat="1" x14ac:dyDescent="0.2">
      <c r="A1096" s="32"/>
      <c r="B1096" s="10">
        <v>55</v>
      </c>
      <c r="C1096" s="60" t="s">
        <v>17</v>
      </c>
      <c r="D1096" s="98">
        <f>SUM(D1097:D1097)</f>
        <v>96775</v>
      </c>
      <c r="E1096" s="181">
        <f>SUM(E1097:E1097)</f>
        <v>8708</v>
      </c>
      <c r="F1096" s="126">
        <f t="shared" si="63"/>
        <v>88067</v>
      </c>
      <c r="G1096" s="131">
        <f t="shared" si="62"/>
        <v>8.9981916817359855E-2</v>
      </c>
    </row>
    <row r="1097" spans="1:7" s="9" customFormat="1" x14ac:dyDescent="0.2">
      <c r="A1097" s="32"/>
      <c r="B1097" s="6">
        <v>5521</v>
      </c>
      <c r="C1097" s="61" t="s">
        <v>188</v>
      </c>
      <c r="D1097" s="88">
        <v>96775</v>
      </c>
      <c r="E1097" s="156">
        <v>8708</v>
      </c>
      <c r="F1097" s="140">
        <f t="shared" si="63"/>
        <v>88067</v>
      </c>
      <c r="G1097" s="123">
        <f t="shared" ref="G1097:G1128" si="64">E1097/D1097</f>
        <v>8.9981916817359855E-2</v>
      </c>
    </row>
    <row r="1098" spans="1:7" s="9" customFormat="1" x14ac:dyDescent="0.2">
      <c r="A1098" s="32" t="s">
        <v>359</v>
      </c>
      <c r="B1098" s="10" t="s">
        <v>360</v>
      </c>
      <c r="C1098" s="74"/>
      <c r="D1098" s="98">
        <f>SUM(D1099+D1103)</f>
        <v>29587</v>
      </c>
      <c r="E1098" s="181">
        <f>SUM(E1099+E1103)</f>
        <v>2432.62</v>
      </c>
      <c r="F1098" s="126">
        <f t="shared" si="63"/>
        <v>27154.38</v>
      </c>
      <c r="G1098" s="131">
        <f t="shared" si="64"/>
        <v>8.2219217899753269E-2</v>
      </c>
    </row>
    <row r="1099" spans="1:7" s="9" customFormat="1" x14ac:dyDescent="0.2">
      <c r="A1099" s="32"/>
      <c r="B1099" s="10">
        <v>50</v>
      </c>
      <c r="C1099" s="60" t="s">
        <v>16</v>
      </c>
      <c r="D1099" s="98">
        <f>SUM(D1100+D1102)</f>
        <v>24887</v>
      </c>
      <c r="E1099" s="181">
        <f>SUM(E1100+E1102)</f>
        <v>2073.9</v>
      </c>
      <c r="F1099" s="126">
        <f t="shared" si="63"/>
        <v>22813.1</v>
      </c>
      <c r="G1099" s="131">
        <f t="shared" si="64"/>
        <v>8.3332663639651222E-2</v>
      </c>
    </row>
    <row r="1100" spans="1:7" s="9" customFormat="1" x14ac:dyDescent="0.2">
      <c r="A1100" s="32"/>
      <c r="B1100" s="6">
        <v>500</v>
      </c>
      <c r="C1100" s="61" t="s">
        <v>161</v>
      </c>
      <c r="D1100" s="105">
        <f>SUM(D1101:D1101)</f>
        <v>18600</v>
      </c>
      <c r="E1100" s="182">
        <f>SUM(E1101:E1101)</f>
        <v>1550</v>
      </c>
      <c r="F1100" s="140">
        <f t="shared" si="63"/>
        <v>17050</v>
      </c>
      <c r="G1100" s="123">
        <f t="shared" si="64"/>
        <v>8.3333333333333329E-2</v>
      </c>
    </row>
    <row r="1101" spans="1:7" s="9" customFormat="1" x14ac:dyDescent="0.2">
      <c r="A1101" s="32"/>
      <c r="B1101" s="6">
        <v>50020</v>
      </c>
      <c r="C1101" s="61" t="s">
        <v>168</v>
      </c>
      <c r="D1101" s="88">
        <v>18600</v>
      </c>
      <c r="E1101" s="156">
        <v>1550</v>
      </c>
      <c r="F1101" s="140">
        <f t="shared" si="63"/>
        <v>17050</v>
      </c>
      <c r="G1101" s="123">
        <f t="shared" si="64"/>
        <v>8.3333333333333329E-2</v>
      </c>
    </row>
    <row r="1102" spans="1:7" s="9" customFormat="1" x14ac:dyDescent="0.2">
      <c r="A1102" s="32"/>
      <c r="B1102" s="6">
        <v>506</v>
      </c>
      <c r="C1102" s="61" t="s">
        <v>162</v>
      </c>
      <c r="D1102" s="88">
        <v>6287</v>
      </c>
      <c r="E1102" s="156">
        <v>523.9</v>
      </c>
      <c r="F1102" s="140">
        <f t="shared" si="63"/>
        <v>5763.1</v>
      </c>
      <c r="G1102" s="123">
        <f t="shared" si="64"/>
        <v>8.3330682360426275E-2</v>
      </c>
    </row>
    <row r="1103" spans="1:7" s="9" customFormat="1" x14ac:dyDescent="0.2">
      <c r="A1103" s="32"/>
      <c r="B1103" s="10">
        <v>55</v>
      </c>
      <c r="C1103" s="60" t="s">
        <v>17</v>
      </c>
      <c r="D1103" s="98">
        <f>SUM(D1104:D1105)</f>
        <v>4700</v>
      </c>
      <c r="E1103" s="181">
        <f>SUM(E1104:E1105)</f>
        <v>358.72</v>
      </c>
      <c r="F1103" s="126">
        <f t="shared" si="63"/>
        <v>4341.28</v>
      </c>
      <c r="G1103" s="131">
        <f t="shared" si="64"/>
        <v>7.6323404255319152E-2</v>
      </c>
    </row>
    <row r="1104" spans="1:7" s="9" customFormat="1" x14ac:dyDescent="0.2">
      <c r="A1104" s="32"/>
      <c r="B1104" s="6">
        <v>5521</v>
      </c>
      <c r="C1104" s="61" t="s">
        <v>188</v>
      </c>
      <c r="D1104" s="88">
        <v>4200</v>
      </c>
      <c r="E1104" s="156">
        <v>341.44</v>
      </c>
      <c r="F1104" s="140">
        <f t="shared" si="63"/>
        <v>3858.56</v>
      </c>
      <c r="G1104" s="123">
        <f t="shared" si="64"/>
        <v>8.1295238095238101E-2</v>
      </c>
    </row>
    <row r="1105" spans="1:7" s="9" customFormat="1" x14ac:dyDescent="0.2">
      <c r="A1105" s="32"/>
      <c r="B1105" s="6">
        <v>5521</v>
      </c>
      <c r="C1105" s="61" t="s">
        <v>190</v>
      </c>
      <c r="D1105" s="88">
        <v>500</v>
      </c>
      <c r="E1105" s="156">
        <v>17.28</v>
      </c>
      <c r="F1105" s="140">
        <f t="shared" si="63"/>
        <v>482.72</v>
      </c>
      <c r="G1105" s="123">
        <f t="shared" si="64"/>
        <v>3.456E-2</v>
      </c>
    </row>
    <row r="1106" spans="1:7" s="9" customFormat="1" x14ac:dyDescent="0.2">
      <c r="A1106" s="32" t="s">
        <v>361</v>
      </c>
      <c r="B1106" s="10" t="s">
        <v>362</v>
      </c>
      <c r="C1106" s="74"/>
      <c r="D1106" s="98">
        <f>SUM(D1107)</f>
        <v>16520</v>
      </c>
      <c r="E1106" s="181">
        <f>SUM(E1107)</f>
        <v>1174.8499999999999</v>
      </c>
      <c r="F1106" s="126">
        <f t="shared" si="63"/>
        <v>15345.15</v>
      </c>
      <c r="G1106" s="131">
        <f t="shared" si="64"/>
        <v>7.1116828087167058E-2</v>
      </c>
    </row>
    <row r="1107" spans="1:7" s="9" customFormat="1" x14ac:dyDescent="0.2">
      <c r="A1107" s="32"/>
      <c r="B1107" s="10">
        <v>55</v>
      </c>
      <c r="C1107" s="60" t="s">
        <v>17</v>
      </c>
      <c r="D1107" s="98">
        <f>SUM(D1108:D1108)</f>
        <v>16520</v>
      </c>
      <c r="E1107" s="181">
        <f>SUM(E1108:E1108)</f>
        <v>1174.8499999999999</v>
      </c>
      <c r="F1107" s="126">
        <f t="shared" si="63"/>
        <v>15345.15</v>
      </c>
      <c r="G1107" s="131">
        <f t="shared" si="64"/>
        <v>7.1116828087167058E-2</v>
      </c>
    </row>
    <row r="1108" spans="1:7" s="9" customFormat="1" x14ac:dyDescent="0.2">
      <c r="A1108" s="32"/>
      <c r="B1108" s="6">
        <v>5521</v>
      </c>
      <c r="C1108" s="61" t="s">
        <v>188</v>
      </c>
      <c r="D1108" s="88">
        <v>16520</v>
      </c>
      <c r="E1108" s="156">
        <v>1174.8499999999999</v>
      </c>
      <c r="F1108" s="140">
        <f t="shared" si="63"/>
        <v>15345.15</v>
      </c>
      <c r="G1108" s="123">
        <f t="shared" si="64"/>
        <v>7.1116828087167058E-2</v>
      </c>
    </row>
    <row r="1109" spans="1:7" s="9" customFormat="1" x14ac:dyDescent="0.2">
      <c r="A1109" s="32" t="s">
        <v>363</v>
      </c>
      <c r="B1109" s="10" t="s">
        <v>370</v>
      </c>
      <c r="C1109" s="62"/>
      <c r="D1109" s="98">
        <f>SUM(D1110+D1115)</f>
        <v>81293</v>
      </c>
      <c r="E1109" s="181">
        <f>SUM(E1110+E1115)</f>
        <v>7307.5</v>
      </c>
      <c r="F1109" s="126">
        <f t="shared" si="63"/>
        <v>73985.5</v>
      </c>
      <c r="G1109" s="131">
        <f t="shared" si="64"/>
        <v>8.989088851438623E-2</v>
      </c>
    </row>
    <row r="1110" spans="1:7" s="9" customFormat="1" x14ac:dyDescent="0.2">
      <c r="A1110" s="32"/>
      <c r="B1110" s="10">
        <v>50</v>
      </c>
      <c r="C1110" s="60" t="s">
        <v>16</v>
      </c>
      <c r="D1110" s="98">
        <f>SUM(D1111+D1114)</f>
        <v>64593</v>
      </c>
      <c r="E1110" s="181">
        <f>SUM(E1111+E1114)</f>
        <v>5313.54</v>
      </c>
      <c r="F1110" s="126">
        <f t="shared" si="63"/>
        <v>59279.46</v>
      </c>
      <c r="G1110" s="131">
        <f t="shared" si="64"/>
        <v>8.2261854999767778E-2</v>
      </c>
    </row>
    <row r="1111" spans="1:7" s="9" customFormat="1" x14ac:dyDescent="0.2">
      <c r="A1111" s="32"/>
      <c r="B1111" s="6">
        <v>500</v>
      </c>
      <c r="C1111" s="61" t="s">
        <v>161</v>
      </c>
      <c r="D1111" s="105">
        <f>SUM(D1112:D1113)</f>
        <v>48276</v>
      </c>
      <c r="E1111" s="182">
        <f>SUM(E1112:E1113)</f>
        <v>3971.25</v>
      </c>
      <c r="F1111" s="140">
        <f t="shared" si="63"/>
        <v>44304.75</v>
      </c>
      <c r="G1111" s="123">
        <f t="shared" si="64"/>
        <v>8.2261372110365397E-2</v>
      </c>
    </row>
    <row r="1112" spans="1:7" s="9" customFormat="1" x14ac:dyDescent="0.2">
      <c r="A1112" s="32"/>
      <c r="B1112" s="6">
        <v>50020</v>
      </c>
      <c r="C1112" s="61" t="s">
        <v>168</v>
      </c>
      <c r="D1112" s="88">
        <v>41976</v>
      </c>
      <c r="E1112" s="156">
        <v>3596.75</v>
      </c>
      <c r="F1112" s="140">
        <f t="shared" si="63"/>
        <v>38379.25</v>
      </c>
      <c r="G1112" s="123">
        <f t="shared" si="64"/>
        <v>8.5685868115113403E-2</v>
      </c>
    </row>
    <row r="1113" spans="1:7" s="9" customFormat="1" x14ac:dyDescent="0.2">
      <c r="A1113" s="32"/>
      <c r="B1113" s="6">
        <v>50026</v>
      </c>
      <c r="C1113" s="61" t="s">
        <v>413</v>
      </c>
      <c r="D1113" s="88">
        <v>6300</v>
      </c>
      <c r="E1113" s="156">
        <v>374.5</v>
      </c>
      <c r="F1113" s="140">
        <f t="shared" si="63"/>
        <v>5925.5</v>
      </c>
      <c r="G1113" s="123">
        <f t="shared" si="64"/>
        <v>5.9444444444444446E-2</v>
      </c>
    </row>
    <row r="1114" spans="1:7" s="9" customFormat="1" x14ac:dyDescent="0.2">
      <c r="A1114" s="32"/>
      <c r="B1114" s="6">
        <v>506</v>
      </c>
      <c r="C1114" s="61" t="s">
        <v>162</v>
      </c>
      <c r="D1114" s="88">
        <v>16317</v>
      </c>
      <c r="E1114" s="156">
        <v>1342.29</v>
      </c>
      <c r="F1114" s="140">
        <f t="shared" si="63"/>
        <v>14974.71</v>
      </c>
      <c r="G1114" s="123">
        <f t="shared" si="64"/>
        <v>8.2263283691855121E-2</v>
      </c>
    </row>
    <row r="1115" spans="1:7" s="9" customFormat="1" x14ac:dyDescent="0.2">
      <c r="A1115" s="32"/>
      <c r="B1115" s="10">
        <v>55</v>
      </c>
      <c r="C1115" s="60" t="s">
        <v>17</v>
      </c>
      <c r="D1115" s="97">
        <f>SUM(D1116:D1123)</f>
        <v>16700</v>
      </c>
      <c r="E1115" s="138">
        <f>SUM(E1116:E1123)</f>
        <v>1993.96</v>
      </c>
      <c r="F1115" s="126">
        <f t="shared" si="63"/>
        <v>14706.04</v>
      </c>
      <c r="G1115" s="131">
        <f t="shared" si="64"/>
        <v>0.11939880239520959</v>
      </c>
    </row>
    <row r="1116" spans="1:7" x14ac:dyDescent="0.2">
      <c r="A1116" s="34"/>
      <c r="B1116" s="6">
        <v>5500</v>
      </c>
      <c r="C1116" s="61" t="s">
        <v>18</v>
      </c>
      <c r="D1116" s="88">
        <v>100</v>
      </c>
      <c r="E1116" s="156">
        <v>0</v>
      </c>
      <c r="F1116" s="140">
        <f t="shared" si="63"/>
        <v>100</v>
      </c>
      <c r="G1116" s="123">
        <f t="shared" si="64"/>
        <v>0</v>
      </c>
    </row>
    <row r="1117" spans="1:7" x14ac:dyDescent="0.2">
      <c r="A1117" s="34"/>
      <c r="B1117" s="6">
        <v>5504</v>
      </c>
      <c r="C1117" s="61" t="s">
        <v>20</v>
      </c>
      <c r="D1117" s="88">
        <v>100</v>
      </c>
      <c r="E1117" s="156">
        <v>0</v>
      </c>
      <c r="F1117" s="140">
        <f t="shared" si="63"/>
        <v>100</v>
      </c>
      <c r="G1117" s="123">
        <f t="shared" si="64"/>
        <v>0</v>
      </c>
    </row>
    <row r="1118" spans="1:7" s="9" customFormat="1" x14ac:dyDescent="0.2">
      <c r="A1118" s="32"/>
      <c r="B1118" s="6">
        <v>5511</v>
      </c>
      <c r="C1118" s="61" t="s">
        <v>163</v>
      </c>
      <c r="D1118" s="88">
        <v>7900</v>
      </c>
      <c r="E1118" s="156">
        <v>992.16</v>
      </c>
      <c r="F1118" s="140">
        <f t="shared" si="63"/>
        <v>6907.84</v>
      </c>
      <c r="G1118" s="123">
        <f t="shared" si="64"/>
        <v>0.12558987341772151</v>
      </c>
    </row>
    <row r="1119" spans="1:7" s="9" customFormat="1" x14ac:dyDescent="0.2">
      <c r="A1119" s="32"/>
      <c r="B1119" s="6">
        <v>5513</v>
      </c>
      <c r="C1119" s="61" t="s">
        <v>21</v>
      </c>
      <c r="D1119" s="88">
        <v>400</v>
      </c>
      <c r="E1119" s="156">
        <v>0</v>
      </c>
      <c r="F1119" s="140">
        <f t="shared" si="63"/>
        <v>400</v>
      </c>
      <c r="G1119" s="123">
        <f t="shared" si="64"/>
        <v>0</v>
      </c>
    </row>
    <row r="1120" spans="1:7" s="9" customFormat="1" x14ac:dyDescent="0.2">
      <c r="A1120" s="32"/>
      <c r="B1120" s="6">
        <v>5514</v>
      </c>
      <c r="C1120" s="61" t="s">
        <v>164</v>
      </c>
      <c r="D1120" s="88">
        <v>400</v>
      </c>
      <c r="E1120" s="156">
        <v>0</v>
      </c>
      <c r="F1120" s="140">
        <f t="shared" si="63"/>
        <v>400</v>
      </c>
      <c r="G1120" s="123">
        <f t="shared" si="64"/>
        <v>0</v>
      </c>
    </row>
    <row r="1121" spans="1:7" s="9" customFormat="1" x14ac:dyDescent="0.2">
      <c r="A1121" s="32"/>
      <c r="B1121" s="6">
        <v>5521</v>
      </c>
      <c r="C1121" s="61" t="s">
        <v>79</v>
      </c>
      <c r="D1121" s="88">
        <v>7500</v>
      </c>
      <c r="E1121" s="156">
        <v>1001.8</v>
      </c>
      <c r="F1121" s="140">
        <f t="shared" si="63"/>
        <v>6498.2</v>
      </c>
      <c r="G1121" s="123">
        <f t="shared" si="64"/>
        <v>0.13357333333333332</v>
      </c>
    </row>
    <row r="1122" spans="1:7" s="9" customFormat="1" x14ac:dyDescent="0.2">
      <c r="A1122" s="32"/>
      <c r="B1122" s="6">
        <v>5522</v>
      </c>
      <c r="C1122" s="61" t="s">
        <v>63</v>
      </c>
      <c r="D1122" s="88">
        <v>100</v>
      </c>
      <c r="E1122" s="156">
        <v>0</v>
      </c>
      <c r="F1122" s="140">
        <f t="shared" si="63"/>
        <v>100</v>
      </c>
      <c r="G1122" s="123">
        <f t="shared" si="64"/>
        <v>0</v>
      </c>
    </row>
    <row r="1123" spans="1:7" s="9" customFormat="1" x14ac:dyDescent="0.2">
      <c r="A1123" s="32"/>
      <c r="B1123" s="6">
        <v>5525</v>
      </c>
      <c r="C1123" s="61" t="s">
        <v>37</v>
      </c>
      <c r="D1123" s="88">
        <v>200</v>
      </c>
      <c r="E1123" s="156">
        <v>0</v>
      </c>
      <c r="F1123" s="140">
        <f t="shared" si="63"/>
        <v>200</v>
      </c>
      <c r="G1123" s="123">
        <f t="shared" si="64"/>
        <v>0</v>
      </c>
    </row>
    <row r="1124" spans="1:7" s="9" customFormat="1" x14ac:dyDescent="0.2">
      <c r="A1124" s="32" t="s">
        <v>56</v>
      </c>
      <c r="B1124" s="13" t="s">
        <v>444</v>
      </c>
      <c r="C1124" s="74"/>
      <c r="D1124" s="97">
        <f>SUM(D1125+D1129+D1132+D1139)</f>
        <v>26605</v>
      </c>
      <c r="E1124" s="138">
        <f>SUM(E1125+E1129+E1132+E1139)</f>
        <v>1231.56</v>
      </c>
      <c r="F1124" s="126">
        <f t="shared" si="63"/>
        <v>25373.439999999999</v>
      </c>
      <c r="G1124" s="131">
        <f t="shared" si="64"/>
        <v>4.6290546889682385E-2</v>
      </c>
    </row>
    <row r="1125" spans="1:7" s="9" customFormat="1" ht="25.5" x14ac:dyDescent="0.2">
      <c r="A1125" s="34"/>
      <c r="B1125" s="22">
        <v>413</v>
      </c>
      <c r="C1125" s="63" t="s">
        <v>92</v>
      </c>
      <c r="D1125" s="89">
        <f>SUM(D1126:D1128)</f>
        <v>15008</v>
      </c>
      <c r="E1125" s="180">
        <f>SUM(E1126:E1128)</f>
        <v>1168</v>
      </c>
      <c r="F1125" s="126">
        <f t="shared" si="63"/>
        <v>13840</v>
      </c>
      <c r="G1125" s="131">
        <f t="shared" si="64"/>
        <v>7.7825159914712158E-2</v>
      </c>
    </row>
    <row r="1126" spans="1:7" s="9" customFormat="1" x14ac:dyDescent="0.2">
      <c r="A1126" s="34" t="s">
        <v>358</v>
      </c>
      <c r="B1126" s="20">
        <v>4134</v>
      </c>
      <c r="C1126" s="62" t="s">
        <v>442</v>
      </c>
      <c r="D1126" s="88">
        <v>6000</v>
      </c>
      <c r="E1126" s="156">
        <v>0</v>
      </c>
      <c r="F1126" s="140">
        <f t="shared" si="63"/>
        <v>6000</v>
      </c>
      <c r="G1126" s="123">
        <f t="shared" si="64"/>
        <v>0</v>
      </c>
    </row>
    <row r="1127" spans="1:7" s="9" customFormat="1" x14ac:dyDescent="0.2">
      <c r="A1127" s="34" t="s">
        <v>476</v>
      </c>
      <c r="B1127" s="20">
        <v>4134</v>
      </c>
      <c r="C1127" s="62" t="s">
        <v>443</v>
      </c>
      <c r="D1127" s="88">
        <v>7008</v>
      </c>
      <c r="E1127" s="156">
        <v>1168</v>
      </c>
      <c r="F1127" s="140">
        <f t="shared" si="63"/>
        <v>5840</v>
      </c>
      <c r="G1127" s="123">
        <f t="shared" si="64"/>
        <v>0.16666666666666666</v>
      </c>
    </row>
    <row r="1128" spans="1:7" s="9" customFormat="1" x14ac:dyDescent="0.2">
      <c r="A1128" s="34" t="s">
        <v>477</v>
      </c>
      <c r="B1128" s="20">
        <v>4134</v>
      </c>
      <c r="C1128" s="62" t="s">
        <v>449</v>
      </c>
      <c r="D1128" s="88">
        <v>2000</v>
      </c>
      <c r="E1128" s="156">
        <v>0</v>
      </c>
      <c r="F1128" s="140">
        <f t="shared" si="63"/>
        <v>2000</v>
      </c>
      <c r="G1128" s="123">
        <f t="shared" si="64"/>
        <v>0</v>
      </c>
    </row>
    <row r="1129" spans="1:7" s="9" customFormat="1" x14ac:dyDescent="0.2">
      <c r="A1129" s="34" t="s">
        <v>398</v>
      </c>
      <c r="B1129" s="10">
        <v>50</v>
      </c>
      <c r="C1129" s="60" t="s">
        <v>371</v>
      </c>
      <c r="D1129" s="97">
        <f>SUM(D1130+D1131)</f>
        <v>763</v>
      </c>
      <c r="E1129" s="138">
        <f>SUM(E1130+E1131)</f>
        <v>63.559999999999995</v>
      </c>
      <c r="F1129" s="126">
        <f t="shared" si="63"/>
        <v>699.44</v>
      </c>
      <c r="G1129" s="131">
        <f t="shared" ref="G1129:G1160" si="65">E1129/D1129</f>
        <v>8.3302752293577975E-2</v>
      </c>
    </row>
    <row r="1130" spans="1:7" s="9" customFormat="1" x14ac:dyDescent="0.2">
      <c r="A1130" s="34"/>
      <c r="B1130" s="6">
        <v>5050</v>
      </c>
      <c r="C1130" s="61" t="s">
        <v>62</v>
      </c>
      <c r="D1130" s="88">
        <v>459</v>
      </c>
      <c r="E1130" s="156">
        <v>38.229999999999997</v>
      </c>
      <c r="F1130" s="140">
        <f t="shared" si="63"/>
        <v>420.77</v>
      </c>
      <c r="G1130" s="123">
        <f t="shared" si="65"/>
        <v>8.3289760348583874E-2</v>
      </c>
    </row>
    <row r="1131" spans="1:7" s="9" customFormat="1" x14ac:dyDescent="0.2">
      <c r="A1131" s="34"/>
      <c r="B1131" s="6">
        <v>506</v>
      </c>
      <c r="C1131" s="61" t="s">
        <v>162</v>
      </c>
      <c r="D1131" s="88">
        <v>304</v>
      </c>
      <c r="E1131" s="156">
        <v>25.33</v>
      </c>
      <c r="F1131" s="140">
        <f t="shared" si="63"/>
        <v>278.67</v>
      </c>
      <c r="G1131" s="123">
        <f t="shared" si="65"/>
        <v>8.3322368421052631E-2</v>
      </c>
    </row>
    <row r="1132" spans="1:7" s="9" customFormat="1" x14ac:dyDescent="0.2">
      <c r="A1132" s="34" t="s">
        <v>478</v>
      </c>
      <c r="B1132" s="10">
        <v>50</v>
      </c>
      <c r="C1132" s="60" t="s">
        <v>210</v>
      </c>
      <c r="D1132" s="96">
        <f>SUM(D1133+D1136+D1137+D1138)</f>
        <v>9334</v>
      </c>
      <c r="E1132" s="132">
        <f>SUM(E1133+E1136+E1137+E1138)</f>
        <v>0</v>
      </c>
      <c r="F1132" s="126">
        <f t="shared" si="63"/>
        <v>9334</v>
      </c>
      <c r="G1132" s="131">
        <f t="shared" si="65"/>
        <v>0</v>
      </c>
    </row>
    <row r="1133" spans="1:7" s="9" customFormat="1" x14ac:dyDescent="0.2">
      <c r="A1133" s="34"/>
      <c r="B1133" s="6">
        <v>500</v>
      </c>
      <c r="C1133" s="61" t="s">
        <v>161</v>
      </c>
      <c r="D1133" s="88">
        <f>SUM(D1134:D1135)</f>
        <v>3000</v>
      </c>
      <c r="E1133" s="143">
        <f>SUM(E1134:E1135)</f>
        <v>0</v>
      </c>
      <c r="F1133" s="140">
        <f t="shared" si="63"/>
        <v>3000</v>
      </c>
      <c r="G1133" s="123">
        <f t="shared" si="65"/>
        <v>0</v>
      </c>
    </row>
    <row r="1134" spans="1:7" s="9" customFormat="1" ht="38.25" x14ac:dyDescent="0.2">
      <c r="A1134" s="34"/>
      <c r="B1134" s="6">
        <v>5005</v>
      </c>
      <c r="C1134" s="61" t="s">
        <v>451</v>
      </c>
      <c r="D1134" s="88">
        <v>1000</v>
      </c>
      <c r="E1134" s="156">
        <v>0</v>
      </c>
      <c r="F1134" s="140">
        <f t="shared" si="63"/>
        <v>1000</v>
      </c>
      <c r="G1134" s="123">
        <f t="shared" si="65"/>
        <v>0</v>
      </c>
    </row>
    <row r="1135" spans="1:7" s="9" customFormat="1" x14ac:dyDescent="0.2">
      <c r="A1135" s="34"/>
      <c r="B1135" s="6">
        <v>50026</v>
      </c>
      <c r="C1135" s="61" t="s">
        <v>452</v>
      </c>
      <c r="D1135" s="88">
        <v>2000</v>
      </c>
      <c r="E1135" s="156">
        <v>0</v>
      </c>
      <c r="F1135" s="140">
        <f t="shared" si="63"/>
        <v>2000</v>
      </c>
      <c r="G1135" s="123">
        <f t="shared" si="65"/>
        <v>0</v>
      </c>
    </row>
    <row r="1136" spans="1:7" s="9" customFormat="1" x14ac:dyDescent="0.2">
      <c r="A1136" s="34"/>
      <c r="B1136" s="6">
        <v>506</v>
      </c>
      <c r="C1136" s="61" t="s">
        <v>162</v>
      </c>
      <c r="D1136" s="88">
        <v>1014</v>
      </c>
      <c r="E1136" s="156">
        <v>0</v>
      </c>
      <c r="F1136" s="140">
        <f t="shared" si="63"/>
        <v>1014</v>
      </c>
      <c r="G1136" s="123">
        <f t="shared" si="65"/>
        <v>0</v>
      </c>
    </row>
    <row r="1137" spans="1:7" x14ac:dyDescent="0.2">
      <c r="A1137" s="34"/>
      <c r="B1137" s="6">
        <v>5050</v>
      </c>
      <c r="C1137" s="61" t="s">
        <v>458</v>
      </c>
      <c r="D1137" s="88">
        <v>3200</v>
      </c>
      <c r="E1137" s="156">
        <v>0</v>
      </c>
      <c r="F1137" s="140">
        <f t="shared" si="63"/>
        <v>3200</v>
      </c>
      <c r="G1137" s="123">
        <f t="shared" si="65"/>
        <v>0</v>
      </c>
    </row>
    <row r="1138" spans="1:7" x14ac:dyDescent="0.2">
      <c r="A1138" s="34"/>
      <c r="B1138" s="6">
        <v>506</v>
      </c>
      <c r="C1138" s="61" t="s">
        <v>453</v>
      </c>
      <c r="D1138" s="88">
        <v>2120</v>
      </c>
      <c r="E1138" s="156">
        <v>0</v>
      </c>
      <c r="F1138" s="140">
        <f t="shared" si="63"/>
        <v>2120</v>
      </c>
      <c r="G1138" s="123">
        <f t="shared" si="65"/>
        <v>0</v>
      </c>
    </row>
    <row r="1139" spans="1:7" s="9" customFormat="1" x14ac:dyDescent="0.2">
      <c r="A1139" s="34"/>
      <c r="B1139" s="10">
        <v>55</v>
      </c>
      <c r="C1139" s="60" t="s">
        <v>17</v>
      </c>
      <c r="D1139" s="96">
        <f>SUM(D1140:D1140)</f>
        <v>1500</v>
      </c>
      <c r="E1139" s="132">
        <f>SUM(E1140:E1140)</f>
        <v>0</v>
      </c>
      <c r="F1139" s="126">
        <f t="shared" si="63"/>
        <v>1500</v>
      </c>
      <c r="G1139" s="131">
        <f t="shared" si="65"/>
        <v>0</v>
      </c>
    </row>
    <row r="1140" spans="1:7" ht="26.25" thickBot="1" x14ac:dyDescent="0.25">
      <c r="A1140" s="34"/>
      <c r="B1140" s="6">
        <v>5500</v>
      </c>
      <c r="C1140" s="61" t="s">
        <v>450</v>
      </c>
      <c r="D1140" s="95">
        <v>1500</v>
      </c>
      <c r="E1140" s="156">
        <v>0</v>
      </c>
      <c r="F1140" s="140">
        <f t="shared" si="63"/>
        <v>1500</v>
      </c>
      <c r="G1140" s="123">
        <f t="shared" si="65"/>
        <v>0</v>
      </c>
    </row>
    <row r="1141" spans="1:7" ht="13.5" thickBot="1" x14ac:dyDescent="0.25">
      <c r="A1141" s="206" t="s">
        <v>57</v>
      </c>
      <c r="B1141" s="190" t="s">
        <v>123</v>
      </c>
      <c r="C1141" s="213"/>
      <c r="D1141" s="208">
        <f>SUM(D1142+D1152+D1174+D1201+D1206+D1240+D1245+D1253+D1260)</f>
        <v>903839</v>
      </c>
      <c r="E1141" s="209">
        <f>SUM(E1142+E1152+E1174+E1201+E1206+E1240+E1245+E1253+E1260)</f>
        <v>81729.070000000007</v>
      </c>
      <c r="F1141" s="196">
        <f t="shared" si="63"/>
        <v>822109.92999999993</v>
      </c>
      <c r="G1141" s="194">
        <f t="shared" si="65"/>
        <v>9.0424367614143672E-2</v>
      </c>
    </row>
    <row r="1142" spans="1:7" x14ac:dyDescent="0.2">
      <c r="A1142" s="32" t="s">
        <v>582</v>
      </c>
      <c r="B1142" s="10" t="s">
        <v>583</v>
      </c>
      <c r="C1142" s="66"/>
      <c r="D1142" s="109">
        <f>SUM(D1143+D1149)</f>
        <v>97377</v>
      </c>
      <c r="E1142" s="148">
        <f>SUM(E1143+E1149)</f>
        <v>4869.92</v>
      </c>
      <c r="F1142" s="126">
        <f t="shared" si="63"/>
        <v>92507.08</v>
      </c>
      <c r="G1142" s="131">
        <f t="shared" si="65"/>
        <v>5.0010988221037826E-2</v>
      </c>
    </row>
    <row r="1143" spans="1:7" s="9" customFormat="1" x14ac:dyDescent="0.2">
      <c r="A1143" s="31" t="s">
        <v>433</v>
      </c>
      <c r="B1143" s="10" t="s">
        <v>124</v>
      </c>
      <c r="C1143" s="74"/>
      <c r="D1143" s="97">
        <f>SUM(D1144+D1147)</f>
        <v>84112</v>
      </c>
      <c r="E1143" s="138">
        <f>SUM(E1144+E1147)</f>
        <v>4869.92</v>
      </c>
      <c r="F1143" s="126">
        <f t="shared" si="63"/>
        <v>79242.080000000002</v>
      </c>
      <c r="G1143" s="131">
        <f t="shared" si="65"/>
        <v>5.7898040707627926E-2</v>
      </c>
    </row>
    <row r="1144" spans="1:7" s="9" customFormat="1" ht="25.5" x14ac:dyDescent="0.2">
      <c r="A1144" s="32"/>
      <c r="B1144" s="22">
        <v>413</v>
      </c>
      <c r="C1144" s="63" t="s">
        <v>92</v>
      </c>
      <c r="D1144" s="89">
        <f>SUM(D1145:D1146)</f>
        <v>61164</v>
      </c>
      <c r="E1144" s="180">
        <f>SUM(E1145:E1146)</f>
        <v>4105.1499999999996</v>
      </c>
      <c r="F1144" s="126">
        <f t="shared" si="63"/>
        <v>57058.85</v>
      </c>
      <c r="G1144" s="131">
        <f t="shared" si="65"/>
        <v>6.7117095023216264E-2</v>
      </c>
    </row>
    <row r="1145" spans="1:7" x14ac:dyDescent="0.2">
      <c r="A1145" s="34"/>
      <c r="B1145" s="20">
        <v>4133</v>
      </c>
      <c r="C1145" s="62" t="s">
        <v>67</v>
      </c>
      <c r="D1145" s="88">
        <v>31100</v>
      </c>
      <c r="E1145" s="115">
        <v>1792.51</v>
      </c>
      <c r="F1145" s="140">
        <f t="shared" si="63"/>
        <v>29307.49</v>
      </c>
      <c r="G1145" s="123">
        <f t="shared" si="65"/>
        <v>5.7636977491961415E-2</v>
      </c>
    </row>
    <row r="1146" spans="1:7" x14ac:dyDescent="0.2">
      <c r="A1146" s="34"/>
      <c r="B1146" s="20">
        <v>4137</v>
      </c>
      <c r="C1146" s="62" t="s">
        <v>8</v>
      </c>
      <c r="D1146" s="88">
        <v>30064</v>
      </c>
      <c r="E1146" s="115">
        <v>2312.64</v>
      </c>
      <c r="F1146" s="140">
        <f t="shared" si="63"/>
        <v>27751.360000000001</v>
      </c>
      <c r="G1146" s="123">
        <f t="shared" si="65"/>
        <v>7.6923895689196373E-2</v>
      </c>
    </row>
    <row r="1147" spans="1:7" s="9" customFormat="1" x14ac:dyDescent="0.2">
      <c r="A1147" s="32"/>
      <c r="B1147" s="23">
        <v>55</v>
      </c>
      <c r="C1147" s="53" t="s">
        <v>17</v>
      </c>
      <c r="D1147" s="98">
        <f>SUM(D1148:D1148)</f>
        <v>22948</v>
      </c>
      <c r="E1147" s="181">
        <f>SUM(E1148:E1148)</f>
        <v>764.77</v>
      </c>
      <c r="F1147" s="126">
        <f t="shared" si="63"/>
        <v>22183.23</v>
      </c>
      <c r="G1147" s="131">
        <f t="shared" si="65"/>
        <v>3.3326215792225902E-2</v>
      </c>
    </row>
    <row r="1148" spans="1:7" x14ac:dyDescent="0.2">
      <c r="A1148" s="34"/>
      <c r="B1148" s="21">
        <v>5526</v>
      </c>
      <c r="C1148" s="54" t="s">
        <v>6</v>
      </c>
      <c r="D1148" s="88">
        <v>22948</v>
      </c>
      <c r="E1148" s="115">
        <v>764.77</v>
      </c>
      <c r="F1148" s="140">
        <f t="shared" si="63"/>
        <v>22183.23</v>
      </c>
      <c r="G1148" s="123">
        <f t="shared" si="65"/>
        <v>3.3326215792225902E-2</v>
      </c>
    </row>
    <row r="1149" spans="1:7" x14ac:dyDescent="0.2">
      <c r="A1149" s="32" t="s">
        <v>432</v>
      </c>
      <c r="B1149" s="10" t="s">
        <v>418</v>
      </c>
      <c r="C1149" s="74"/>
      <c r="D1149" s="98">
        <f>SUM(D1150)</f>
        <v>13265</v>
      </c>
      <c r="E1149" s="181">
        <f>SUM(E1150)</f>
        <v>0</v>
      </c>
      <c r="F1149" s="126">
        <f t="shared" ref="F1149:F1212" si="66">D1149-E1149</f>
        <v>13265</v>
      </c>
      <c r="G1149" s="131">
        <f t="shared" si="65"/>
        <v>0</v>
      </c>
    </row>
    <row r="1150" spans="1:7" x14ac:dyDescent="0.2">
      <c r="A1150" s="34"/>
      <c r="B1150" s="23">
        <v>55</v>
      </c>
      <c r="C1150" s="53" t="s">
        <v>17</v>
      </c>
      <c r="D1150" s="98">
        <f>SUM(D1151)</f>
        <v>13265</v>
      </c>
      <c r="E1150" s="181">
        <f>SUM(E1151)</f>
        <v>0</v>
      </c>
      <c r="F1150" s="126">
        <f t="shared" si="66"/>
        <v>13265</v>
      </c>
      <c r="G1150" s="131">
        <f t="shared" si="65"/>
        <v>0</v>
      </c>
    </row>
    <row r="1151" spans="1:7" x14ac:dyDescent="0.2">
      <c r="A1151" s="34"/>
      <c r="B1151" s="21">
        <v>5526</v>
      </c>
      <c r="C1151" s="54" t="s">
        <v>6</v>
      </c>
      <c r="D1151" s="88">
        <v>13265</v>
      </c>
      <c r="E1151" s="115">
        <v>0</v>
      </c>
      <c r="F1151" s="140">
        <f t="shared" si="66"/>
        <v>13265</v>
      </c>
      <c r="G1151" s="123">
        <f t="shared" si="65"/>
        <v>0</v>
      </c>
    </row>
    <row r="1152" spans="1:7" x14ac:dyDescent="0.2">
      <c r="A1152" s="32" t="s">
        <v>584</v>
      </c>
      <c r="B1152" s="10" t="s">
        <v>585</v>
      </c>
      <c r="C1152" s="53"/>
      <c r="D1152" s="96">
        <f>SUM(D1153+D1156)</f>
        <v>187776</v>
      </c>
      <c r="E1152" s="132">
        <f>SUM(E1153+E1156)</f>
        <v>16457.580000000002</v>
      </c>
      <c r="F1152" s="126">
        <f t="shared" si="66"/>
        <v>171318.41999999998</v>
      </c>
      <c r="G1152" s="131">
        <f t="shared" si="65"/>
        <v>8.7644746932515352E-2</v>
      </c>
    </row>
    <row r="1153" spans="1:7" s="9" customFormat="1" x14ac:dyDescent="0.2">
      <c r="A1153" s="32" t="s">
        <v>399</v>
      </c>
      <c r="B1153" s="10" t="s">
        <v>125</v>
      </c>
      <c r="C1153" s="74"/>
      <c r="D1153" s="97">
        <f>SUM(D1154)</f>
        <v>130000</v>
      </c>
      <c r="E1153" s="138">
        <f>SUM(E1154)</f>
        <v>13160.59</v>
      </c>
      <c r="F1153" s="126">
        <f t="shared" si="66"/>
        <v>116839.41</v>
      </c>
      <c r="G1153" s="131">
        <f t="shared" si="65"/>
        <v>0.10123530769230769</v>
      </c>
    </row>
    <row r="1154" spans="1:7" s="9" customFormat="1" x14ac:dyDescent="0.2">
      <c r="A1154" s="32"/>
      <c r="B1154" s="23">
        <v>55</v>
      </c>
      <c r="C1154" s="53" t="s">
        <v>17</v>
      </c>
      <c r="D1154" s="98">
        <f>SUM(D1155)</f>
        <v>130000</v>
      </c>
      <c r="E1154" s="181">
        <f>SUM(E1155)</f>
        <v>13160.59</v>
      </c>
      <c r="F1154" s="126">
        <f t="shared" si="66"/>
        <v>116839.41</v>
      </c>
      <c r="G1154" s="131">
        <f t="shared" si="65"/>
        <v>0.10123530769230769</v>
      </c>
    </row>
    <row r="1155" spans="1:7" s="9" customFormat="1" x14ac:dyDescent="0.2">
      <c r="A1155" s="32"/>
      <c r="B1155" s="21">
        <v>5526</v>
      </c>
      <c r="C1155" s="54" t="s">
        <v>6</v>
      </c>
      <c r="D1155" s="88">
        <v>130000</v>
      </c>
      <c r="E1155" s="115">
        <v>13160.59</v>
      </c>
      <c r="F1155" s="140">
        <f t="shared" si="66"/>
        <v>116839.41</v>
      </c>
      <c r="G1155" s="123">
        <f t="shared" si="65"/>
        <v>0.10123530769230769</v>
      </c>
    </row>
    <row r="1156" spans="1:7" x14ac:dyDescent="0.2">
      <c r="A1156" s="32" t="s">
        <v>400</v>
      </c>
      <c r="B1156" s="10" t="s">
        <v>196</v>
      </c>
      <c r="C1156" s="74"/>
      <c r="D1156" s="97">
        <f>SUM(D1157+D1161+D1171)</f>
        <v>57776</v>
      </c>
      <c r="E1156" s="138">
        <f>SUM(E1157+E1161+E1171)</f>
        <v>3296.99</v>
      </c>
      <c r="F1156" s="126">
        <f t="shared" si="66"/>
        <v>54479.01</v>
      </c>
      <c r="G1156" s="131">
        <f t="shared" si="65"/>
        <v>5.7065044309055658E-2</v>
      </c>
    </row>
    <row r="1157" spans="1:7" s="9" customFormat="1" x14ac:dyDescent="0.2">
      <c r="A1157" s="32"/>
      <c r="B1157" s="10">
        <v>50</v>
      </c>
      <c r="C1157" s="60" t="s">
        <v>16</v>
      </c>
      <c r="D1157" s="97">
        <f>SUM(D1158+D1160)</f>
        <v>22350</v>
      </c>
      <c r="E1157" s="138">
        <f>SUM(E1158+E1160)</f>
        <v>1862.5</v>
      </c>
      <c r="F1157" s="126">
        <f t="shared" si="66"/>
        <v>20487.5</v>
      </c>
      <c r="G1157" s="131">
        <f t="shared" si="65"/>
        <v>8.3333333333333329E-2</v>
      </c>
    </row>
    <row r="1158" spans="1:7" s="9" customFormat="1" x14ac:dyDescent="0.2">
      <c r="A1158" s="32"/>
      <c r="B1158" s="6">
        <v>500</v>
      </c>
      <c r="C1158" s="61" t="s">
        <v>161</v>
      </c>
      <c r="D1158" s="99">
        <f>SUM(D1159)</f>
        <v>16704</v>
      </c>
      <c r="E1158" s="137">
        <f>SUM(E1159)</f>
        <v>1392</v>
      </c>
      <c r="F1158" s="140">
        <f t="shared" si="66"/>
        <v>15312</v>
      </c>
      <c r="G1158" s="123">
        <f t="shared" si="65"/>
        <v>8.3333333333333329E-2</v>
      </c>
    </row>
    <row r="1159" spans="1:7" s="9" customFormat="1" x14ac:dyDescent="0.2">
      <c r="A1159" s="32"/>
      <c r="B1159" s="6">
        <v>50020</v>
      </c>
      <c r="C1159" s="61" t="s">
        <v>168</v>
      </c>
      <c r="D1159" s="88">
        <v>16704</v>
      </c>
      <c r="E1159" s="115">
        <v>1392</v>
      </c>
      <c r="F1159" s="140">
        <f t="shared" si="66"/>
        <v>15312</v>
      </c>
      <c r="G1159" s="123">
        <f t="shared" si="65"/>
        <v>8.3333333333333329E-2</v>
      </c>
    </row>
    <row r="1160" spans="1:7" s="9" customFormat="1" x14ac:dyDescent="0.2">
      <c r="A1160" s="32"/>
      <c r="B1160" s="6">
        <v>506</v>
      </c>
      <c r="C1160" s="61" t="s">
        <v>162</v>
      </c>
      <c r="D1160" s="88">
        <v>5646</v>
      </c>
      <c r="E1160" s="115">
        <v>470.5</v>
      </c>
      <c r="F1160" s="140">
        <f t="shared" si="66"/>
        <v>5175.5</v>
      </c>
      <c r="G1160" s="123">
        <f t="shared" si="65"/>
        <v>8.3333333333333329E-2</v>
      </c>
    </row>
    <row r="1161" spans="1:7" s="9" customFormat="1" x14ac:dyDescent="0.2">
      <c r="A1161" s="32"/>
      <c r="B1161" s="23">
        <v>55</v>
      </c>
      <c r="C1161" s="53" t="s">
        <v>17</v>
      </c>
      <c r="D1161" s="98">
        <f>SUM(D1162:D1170)</f>
        <v>10426</v>
      </c>
      <c r="E1161" s="181">
        <f>SUM(E1162:E1170)</f>
        <v>1434.49</v>
      </c>
      <c r="F1161" s="126">
        <f t="shared" si="66"/>
        <v>8991.51</v>
      </c>
      <c r="G1161" s="131">
        <f t="shared" ref="G1161:G1192" si="67">E1161/D1161</f>
        <v>0.13758776136581624</v>
      </c>
    </row>
    <row r="1162" spans="1:7" s="9" customFormat="1" x14ac:dyDescent="0.2">
      <c r="A1162" s="32"/>
      <c r="B1162" s="6">
        <v>5500</v>
      </c>
      <c r="C1162" s="61" t="s">
        <v>18</v>
      </c>
      <c r="D1162" s="88">
        <v>750</v>
      </c>
      <c r="E1162" s="115">
        <v>102.51</v>
      </c>
      <c r="F1162" s="140">
        <f t="shared" si="66"/>
        <v>647.49</v>
      </c>
      <c r="G1162" s="123">
        <f t="shared" si="67"/>
        <v>0.13668</v>
      </c>
    </row>
    <row r="1163" spans="1:7" s="9" customFormat="1" x14ac:dyDescent="0.2">
      <c r="A1163" s="32"/>
      <c r="B1163" s="6">
        <v>5504</v>
      </c>
      <c r="C1163" s="61" t="s">
        <v>20</v>
      </c>
      <c r="D1163" s="88">
        <v>190</v>
      </c>
      <c r="E1163" s="115">
        <v>0</v>
      </c>
      <c r="F1163" s="140">
        <f t="shared" si="66"/>
        <v>190</v>
      </c>
      <c r="G1163" s="123">
        <f t="shared" si="67"/>
        <v>0</v>
      </c>
    </row>
    <row r="1164" spans="1:7" s="9" customFormat="1" x14ac:dyDescent="0.2">
      <c r="A1164" s="32"/>
      <c r="B1164" s="6">
        <v>5511</v>
      </c>
      <c r="C1164" s="61" t="s">
        <v>163</v>
      </c>
      <c r="D1164" s="88">
        <v>8386</v>
      </c>
      <c r="E1164" s="115">
        <v>1301.1300000000001</v>
      </c>
      <c r="F1164" s="140">
        <f t="shared" si="66"/>
        <v>7084.87</v>
      </c>
      <c r="G1164" s="123">
        <f t="shared" si="67"/>
        <v>0.15515502027188172</v>
      </c>
    </row>
    <row r="1165" spans="1:7" s="9" customFormat="1" x14ac:dyDescent="0.2">
      <c r="A1165" s="32"/>
      <c r="B1165" s="6">
        <v>5514</v>
      </c>
      <c r="C1165" s="61" t="s">
        <v>164</v>
      </c>
      <c r="D1165" s="88">
        <v>325</v>
      </c>
      <c r="E1165" s="115">
        <v>30.85</v>
      </c>
      <c r="F1165" s="140">
        <f t="shared" si="66"/>
        <v>294.14999999999998</v>
      </c>
      <c r="G1165" s="123">
        <f t="shared" si="67"/>
        <v>9.4923076923076929E-2</v>
      </c>
    </row>
    <row r="1166" spans="1:7" s="9" customFormat="1" x14ac:dyDescent="0.2">
      <c r="A1166" s="32"/>
      <c r="B1166" s="6">
        <v>5515</v>
      </c>
      <c r="C1166" s="61" t="s">
        <v>22</v>
      </c>
      <c r="D1166" s="88">
        <v>450</v>
      </c>
      <c r="E1166" s="115">
        <v>0</v>
      </c>
      <c r="F1166" s="140">
        <f t="shared" si="66"/>
        <v>450</v>
      </c>
      <c r="G1166" s="123">
        <f t="shared" si="67"/>
        <v>0</v>
      </c>
    </row>
    <row r="1167" spans="1:7" s="9" customFormat="1" x14ac:dyDescent="0.2">
      <c r="A1167" s="32"/>
      <c r="B1167" s="6">
        <v>5522</v>
      </c>
      <c r="C1167" s="61" t="s">
        <v>63</v>
      </c>
      <c r="D1167" s="88">
        <v>20</v>
      </c>
      <c r="E1167" s="115">
        <v>0</v>
      </c>
      <c r="F1167" s="140">
        <f t="shared" si="66"/>
        <v>20</v>
      </c>
      <c r="G1167" s="123">
        <f t="shared" si="67"/>
        <v>0</v>
      </c>
    </row>
    <row r="1168" spans="1:7" s="9" customFormat="1" x14ac:dyDescent="0.2">
      <c r="A1168" s="32"/>
      <c r="B1168" s="6">
        <v>5524</v>
      </c>
      <c r="C1168" s="61" t="s">
        <v>24</v>
      </c>
      <c r="D1168" s="88">
        <v>190</v>
      </c>
      <c r="E1168" s="115">
        <v>0</v>
      </c>
      <c r="F1168" s="140">
        <f t="shared" si="66"/>
        <v>190</v>
      </c>
      <c r="G1168" s="123">
        <f t="shared" si="67"/>
        <v>0</v>
      </c>
    </row>
    <row r="1169" spans="1:7" s="9" customFormat="1" x14ac:dyDescent="0.2">
      <c r="A1169" s="32"/>
      <c r="B1169" s="6">
        <v>5525</v>
      </c>
      <c r="C1169" s="61" t="s">
        <v>37</v>
      </c>
      <c r="D1169" s="88">
        <v>80</v>
      </c>
      <c r="E1169" s="115">
        <v>0</v>
      </c>
      <c r="F1169" s="140">
        <f t="shared" si="66"/>
        <v>80</v>
      </c>
      <c r="G1169" s="123">
        <f t="shared" si="67"/>
        <v>0</v>
      </c>
    </row>
    <row r="1170" spans="1:7" s="9" customFormat="1" x14ac:dyDescent="0.2">
      <c r="A1170" s="32"/>
      <c r="B1170" s="6">
        <v>5539</v>
      </c>
      <c r="C1170" s="61" t="s">
        <v>178</v>
      </c>
      <c r="D1170" s="88">
        <v>35</v>
      </c>
      <c r="E1170" s="115">
        <v>0</v>
      </c>
      <c r="F1170" s="140">
        <f t="shared" si="66"/>
        <v>35</v>
      </c>
      <c r="G1170" s="123">
        <f t="shared" si="67"/>
        <v>0</v>
      </c>
    </row>
    <row r="1171" spans="1:7" s="9" customFormat="1" x14ac:dyDescent="0.2">
      <c r="A1171" s="32"/>
      <c r="B1171" s="10">
        <v>15</v>
      </c>
      <c r="C1171" s="60" t="s">
        <v>186</v>
      </c>
      <c r="D1171" s="96">
        <f>SUM(D1172)</f>
        <v>25000</v>
      </c>
      <c r="E1171" s="132">
        <f>SUM(E1172)</f>
        <v>0</v>
      </c>
      <c r="F1171" s="126">
        <f t="shared" si="66"/>
        <v>25000</v>
      </c>
      <c r="G1171" s="131">
        <f t="shared" si="67"/>
        <v>0</v>
      </c>
    </row>
    <row r="1172" spans="1:7" s="9" customFormat="1" ht="25.5" x14ac:dyDescent="0.2">
      <c r="A1172" s="32"/>
      <c r="B1172" s="6">
        <v>1554</v>
      </c>
      <c r="C1172" s="54" t="s">
        <v>480</v>
      </c>
      <c r="D1172" s="88">
        <f>SUM(D1173)</f>
        <v>25000</v>
      </c>
      <c r="E1172" s="143">
        <f>SUM(E1173)</f>
        <v>0</v>
      </c>
      <c r="F1172" s="140">
        <f t="shared" si="66"/>
        <v>25000</v>
      </c>
      <c r="G1172" s="123">
        <f t="shared" si="67"/>
        <v>0</v>
      </c>
    </row>
    <row r="1173" spans="1:7" s="9" customFormat="1" ht="25.5" x14ac:dyDescent="0.2">
      <c r="A1173" s="32"/>
      <c r="B1173" s="6"/>
      <c r="C1173" s="54" t="s">
        <v>489</v>
      </c>
      <c r="D1173" s="88">
        <v>25000</v>
      </c>
      <c r="E1173" s="115">
        <v>0</v>
      </c>
      <c r="F1173" s="140">
        <f t="shared" si="66"/>
        <v>25000</v>
      </c>
      <c r="G1173" s="123">
        <f t="shared" si="67"/>
        <v>0</v>
      </c>
    </row>
    <row r="1174" spans="1:7" s="9" customFormat="1" x14ac:dyDescent="0.2">
      <c r="A1174" s="32" t="s">
        <v>586</v>
      </c>
      <c r="B1174" s="10" t="s">
        <v>587</v>
      </c>
      <c r="C1174" s="61"/>
      <c r="D1174" s="96">
        <f>SUM(D1175+D1190)</f>
        <v>87507</v>
      </c>
      <c r="E1174" s="132">
        <f>SUM(E1175+E1190)</f>
        <v>6090.49</v>
      </c>
      <c r="F1174" s="126">
        <f t="shared" si="66"/>
        <v>81416.509999999995</v>
      </c>
      <c r="G1174" s="131">
        <f t="shared" si="67"/>
        <v>6.9600031997440207E-2</v>
      </c>
    </row>
    <row r="1175" spans="1:7" s="9" customFormat="1" x14ac:dyDescent="0.2">
      <c r="A1175" s="32" t="s">
        <v>401</v>
      </c>
      <c r="B1175" s="10" t="s">
        <v>126</v>
      </c>
      <c r="C1175" s="74"/>
      <c r="D1175" s="97">
        <f>SUM(D1176+D1178+D1182)</f>
        <v>69837</v>
      </c>
      <c r="E1175" s="138">
        <f>SUM(E1176+E1178+E1182)</f>
        <v>4696.62</v>
      </c>
      <c r="F1175" s="126">
        <f t="shared" si="66"/>
        <v>65140.38</v>
      </c>
      <c r="G1175" s="131">
        <f t="shared" si="67"/>
        <v>6.7251170582928815E-2</v>
      </c>
    </row>
    <row r="1176" spans="1:7" s="9" customFormat="1" ht="25.5" x14ac:dyDescent="0.2">
      <c r="A1176" s="32"/>
      <c r="B1176" s="22">
        <v>413</v>
      </c>
      <c r="C1176" s="63" t="s">
        <v>92</v>
      </c>
      <c r="D1176" s="89">
        <f>SUM(D1177)</f>
        <v>7500</v>
      </c>
      <c r="E1176" s="180">
        <f>SUM(E1177)</f>
        <v>780.17</v>
      </c>
      <c r="F1176" s="126">
        <f t="shared" si="66"/>
        <v>6719.83</v>
      </c>
      <c r="G1176" s="131">
        <f t="shared" si="67"/>
        <v>0.10402266666666667</v>
      </c>
    </row>
    <row r="1177" spans="1:7" ht="25.5" x14ac:dyDescent="0.2">
      <c r="A1177" s="34"/>
      <c r="B1177" s="20">
        <v>4138</v>
      </c>
      <c r="C1177" s="62" t="s">
        <v>66</v>
      </c>
      <c r="D1177" s="88">
        <v>7500</v>
      </c>
      <c r="E1177" s="115">
        <v>780.17</v>
      </c>
      <c r="F1177" s="140">
        <f t="shared" si="66"/>
        <v>6719.83</v>
      </c>
      <c r="G1177" s="123">
        <f t="shared" si="67"/>
        <v>0.10402266666666667</v>
      </c>
    </row>
    <row r="1178" spans="1:7" s="9" customFormat="1" x14ac:dyDescent="0.2">
      <c r="A1178" s="32"/>
      <c r="B1178" s="10">
        <v>50</v>
      </c>
      <c r="C1178" s="60" t="s">
        <v>16</v>
      </c>
      <c r="D1178" s="97">
        <f>SUM(D1179+D1181)</f>
        <v>49774</v>
      </c>
      <c r="E1178" s="138">
        <f>SUM(E1179+E1181)</f>
        <v>3211.2</v>
      </c>
      <c r="F1178" s="126">
        <f t="shared" si="66"/>
        <v>46562.8</v>
      </c>
      <c r="G1178" s="131">
        <f t="shared" si="67"/>
        <v>6.4515610559729972E-2</v>
      </c>
    </row>
    <row r="1179" spans="1:7" s="9" customFormat="1" x14ac:dyDescent="0.2">
      <c r="A1179" s="32"/>
      <c r="B1179" s="6">
        <v>500</v>
      </c>
      <c r="C1179" s="61" t="s">
        <v>161</v>
      </c>
      <c r="D1179" s="99">
        <f>SUM(D1180)</f>
        <v>37200</v>
      </c>
      <c r="E1179" s="137">
        <f>SUM(E1180)</f>
        <v>2400</v>
      </c>
      <c r="F1179" s="140">
        <f t="shared" si="66"/>
        <v>34800</v>
      </c>
      <c r="G1179" s="123">
        <f t="shared" si="67"/>
        <v>6.4516129032258063E-2</v>
      </c>
    </row>
    <row r="1180" spans="1:7" s="9" customFormat="1" x14ac:dyDescent="0.2">
      <c r="A1180" s="32"/>
      <c r="B1180" s="6">
        <v>50020</v>
      </c>
      <c r="C1180" s="61" t="s">
        <v>168</v>
      </c>
      <c r="D1180" s="88">
        <v>37200</v>
      </c>
      <c r="E1180" s="115">
        <v>2400</v>
      </c>
      <c r="F1180" s="140">
        <f t="shared" si="66"/>
        <v>34800</v>
      </c>
      <c r="G1180" s="123">
        <f t="shared" si="67"/>
        <v>6.4516129032258063E-2</v>
      </c>
    </row>
    <row r="1181" spans="1:7" s="9" customFormat="1" x14ac:dyDescent="0.2">
      <c r="A1181" s="32"/>
      <c r="B1181" s="6">
        <v>506</v>
      </c>
      <c r="C1181" s="61" t="s">
        <v>162</v>
      </c>
      <c r="D1181" s="88">
        <v>12574</v>
      </c>
      <c r="E1181" s="115">
        <v>811.2</v>
      </c>
      <c r="F1181" s="140">
        <f t="shared" si="66"/>
        <v>11762.8</v>
      </c>
      <c r="G1181" s="123">
        <f t="shared" si="67"/>
        <v>6.4514076666136469E-2</v>
      </c>
    </row>
    <row r="1182" spans="1:7" s="9" customFormat="1" x14ac:dyDescent="0.2">
      <c r="A1182" s="32"/>
      <c r="B1182" s="23">
        <v>55</v>
      </c>
      <c r="C1182" s="53" t="s">
        <v>17</v>
      </c>
      <c r="D1182" s="98">
        <f>SUM(D1183:D1189)</f>
        <v>12563</v>
      </c>
      <c r="E1182" s="181">
        <f>SUM(E1183:E1189)</f>
        <v>705.25</v>
      </c>
      <c r="F1182" s="126">
        <f t="shared" si="66"/>
        <v>11857.75</v>
      </c>
      <c r="G1182" s="131">
        <f t="shared" si="67"/>
        <v>5.6137069171376265E-2</v>
      </c>
    </row>
    <row r="1183" spans="1:7" s="9" customFormat="1" x14ac:dyDescent="0.2">
      <c r="A1183" s="32"/>
      <c r="B1183" s="6">
        <v>5500</v>
      </c>
      <c r="C1183" s="61" t="s">
        <v>18</v>
      </c>
      <c r="D1183" s="88">
        <v>200</v>
      </c>
      <c r="E1183" s="115">
        <v>56.19</v>
      </c>
      <c r="F1183" s="140">
        <f t="shared" si="66"/>
        <v>143.81</v>
      </c>
      <c r="G1183" s="123">
        <f t="shared" si="67"/>
        <v>0.28094999999999998</v>
      </c>
    </row>
    <row r="1184" spans="1:7" s="9" customFormat="1" x14ac:dyDescent="0.2">
      <c r="A1184" s="32"/>
      <c r="B1184" s="6">
        <v>5504</v>
      </c>
      <c r="C1184" s="61" t="s">
        <v>20</v>
      </c>
      <c r="D1184" s="88">
        <v>520</v>
      </c>
      <c r="E1184" s="115">
        <v>0</v>
      </c>
      <c r="F1184" s="140">
        <f t="shared" si="66"/>
        <v>520</v>
      </c>
      <c r="G1184" s="123">
        <f t="shared" si="67"/>
        <v>0</v>
      </c>
    </row>
    <row r="1185" spans="1:7" x14ac:dyDescent="0.2">
      <c r="A1185" s="34"/>
      <c r="B1185" s="21">
        <v>5513</v>
      </c>
      <c r="C1185" s="54" t="s">
        <v>21</v>
      </c>
      <c r="D1185" s="88">
        <v>2500</v>
      </c>
      <c r="E1185" s="115">
        <v>288</v>
      </c>
      <c r="F1185" s="140">
        <f t="shared" si="66"/>
        <v>2212</v>
      </c>
      <c r="G1185" s="123">
        <f t="shared" si="67"/>
        <v>0.1152</v>
      </c>
    </row>
    <row r="1186" spans="1:7" x14ac:dyDescent="0.2">
      <c r="A1186" s="34"/>
      <c r="B1186" s="6">
        <v>5514</v>
      </c>
      <c r="C1186" s="61" t="s">
        <v>164</v>
      </c>
      <c r="D1186" s="88">
        <v>2324</v>
      </c>
      <c r="E1186" s="115">
        <v>67.19</v>
      </c>
      <c r="F1186" s="140">
        <f t="shared" si="66"/>
        <v>2256.81</v>
      </c>
      <c r="G1186" s="123">
        <f t="shared" si="67"/>
        <v>2.8911359724612735E-2</v>
      </c>
    </row>
    <row r="1187" spans="1:7" x14ac:dyDescent="0.2">
      <c r="A1187" s="34"/>
      <c r="B1187" s="6">
        <v>5525</v>
      </c>
      <c r="C1187" s="61" t="s">
        <v>37</v>
      </c>
      <c r="D1187" s="88">
        <v>2500</v>
      </c>
      <c r="E1187" s="115">
        <v>0</v>
      </c>
      <c r="F1187" s="140">
        <f t="shared" si="66"/>
        <v>2500</v>
      </c>
      <c r="G1187" s="123">
        <f t="shared" si="67"/>
        <v>0</v>
      </c>
    </row>
    <row r="1188" spans="1:7" x14ac:dyDescent="0.2">
      <c r="A1188" s="34"/>
      <c r="B1188" s="21">
        <v>5526</v>
      </c>
      <c r="C1188" s="54" t="s">
        <v>6</v>
      </c>
      <c r="D1188" s="88">
        <v>4119</v>
      </c>
      <c r="E1188" s="115">
        <v>293.87</v>
      </c>
      <c r="F1188" s="140">
        <f t="shared" si="66"/>
        <v>3825.13</v>
      </c>
      <c r="G1188" s="123">
        <f t="shared" si="67"/>
        <v>7.1344986647244479E-2</v>
      </c>
    </row>
    <row r="1189" spans="1:7" x14ac:dyDescent="0.2">
      <c r="A1189" s="34"/>
      <c r="B1189" s="21">
        <v>5532</v>
      </c>
      <c r="C1189" s="54" t="s">
        <v>61</v>
      </c>
      <c r="D1189" s="88">
        <v>400</v>
      </c>
      <c r="E1189" s="115">
        <v>0</v>
      </c>
      <c r="F1189" s="140">
        <f t="shared" si="66"/>
        <v>400</v>
      </c>
      <c r="G1189" s="123">
        <f t="shared" si="67"/>
        <v>0</v>
      </c>
    </row>
    <row r="1190" spans="1:7" x14ac:dyDescent="0.2">
      <c r="A1190" s="32" t="s">
        <v>402</v>
      </c>
      <c r="B1190" s="10" t="s">
        <v>366</v>
      </c>
      <c r="C1190" s="74"/>
      <c r="D1190" s="98">
        <f>SUM(D1191+D1195)</f>
        <v>17670</v>
      </c>
      <c r="E1190" s="181">
        <f>SUM(E1191+E1195)</f>
        <v>1393.87</v>
      </c>
      <c r="F1190" s="126">
        <f t="shared" si="66"/>
        <v>16276.130000000001</v>
      </c>
      <c r="G1190" s="131">
        <f t="shared" si="67"/>
        <v>7.8883418222976787E-2</v>
      </c>
    </row>
    <row r="1191" spans="1:7" x14ac:dyDescent="0.2">
      <c r="A1191" s="34"/>
      <c r="B1191" s="10">
        <v>50</v>
      </c>
      <c r="C1191" s="60" t="s">
        <v>16</v>
      </c>
      <c r="D1191" s="97">
        <f>SUM(D1192+D1194)</f>
        <v>11239</v>
      </c>
      <c r="E1191" s="138">
        <f>SUM(E1192+E1194)</f>
        <v>936.6</v>
      </c>
      <c r="F1191" s="126">
        <f t="shared" si="66"/>
        <v>10302.4</v>
      </c>
      <c r="G1191" s="131">
        <f t="shared" si="67"/>
        <v>8.333481626479225E-2</v>
      </c>
    </row>
    <row r="1192" spans="1:7" x14ac:dyDescent="0.2">
      <c r="A1192" s="34"/>
      <c r="B1192" s="6">
        <v>500</v>
      </c>
      <c r="C1192" s="61" t="s">
        <v>161</v>
      </c>
      <c r="D1192" s="99">
        <f>SUM(D1193)</f>
        <v>8400</v>
      </c>
      <c r="E1192" s="137">
        <f>SUM(E1193)</f>
        <v>700</v>
      </c>
      <c r="F1192" s="140">
        <f t="shared" si="66"/>
        <v>7700</v>
      </c>
      <c r="G1192" s="123">
        <f t="shared" si="67"/>
        <v>8.3333333333333329E-2</v>
      </c>
    </row>
    <row r="1193" spans="1:7" x14ac:dyDescent="0.2">
      <c r="A1193" s="34"/>
      <c r="B1193" s="6">
        <v>50020</v>
      </c>
      <c r="C1193" s="61" t="s">
        <v>168</v>
      </c>
      <c r="D1193" s="88">
        <v>8400</v>
      </c>
      <c r="E1193" s="115">
        <v>700</v>
      </c>
      <c r="F1193" s="140">
        <f t="shared" si="66"/>
        <v>7700</v>
      </c>
      <c r="G1193" s="123">
        <f t="shared" ref="G1193:G1218" si="68">E1193/D1193</f>
        <v>8.3333333333333329E-2</v>
      </c>
    </row>
    <row r="1194" spans="1:7" x14ac:dyDescent="0.2">
      <c r="A1194" s="34"/>
      <c r="B1194" s="6">
        <v>506</v>
      </c>
      <c r="C1194" s="61" t="s">
        <v>162</v>
      </c>
      <c r="D1194" s="88">
        <v>2839</v>
      </c>
      <c r="E1194" s="115">
        <v>236.6</v>
      </c>
      <c r="F1194" s="140">
        <f t="shared" si="66"/>
        <v>2602.4</v>
      </c>
      <c r="G1194" s="123">
        <f t="shared" si="68"/>
        <v>8.3339203945051066E-2</v>
      </c>
    </row>
    <row r="1195" spans="1:7" x14ac:dyDescent="0.2">
      <c r="A1195" s="34"/>
      <c r="B1195" s="23">
        <v>55</v>
      </c>
      <c r="C1195" s="53" t="s">
        <v>17</v>
      </c>
      <c r="D1195" s="98">
        <f>SUM(D1196:D1200)</f>
        <v>6431</v>
      </c>
      <c r="E1195" s="181">
        <f>SUM(E1196:E1200)</f>
        <v>457.27</v>
      </c>
      <c r="F1195" s="126">
        <f t="shared" si="66"/>
        <v>5973.73</v>
      </c>
      <c r="G1195" s="131">
        <f t="shared" si="68"/>
        <v>7.1104027367438968E-2</v>
      </c>
    </row>
    <row r="1196" spans="1:7" x14ac:dyDescent="0.2">
      <c r="A1196" s="34"/>
      <c r="B1196" s="6">
        <v>5500</v>
      </c>
      <c r="C1196" s="61" t="s">
        <v>18</v>
      </c>
      <c r="D1196" s="88">
        <v>100</v>
      </c>
      <c r="E1196" s="115">
        <v>0</v>
      </c>
      <c r="F1196" s="140">
        <f t="shared" si="66"/>
        <v>100</v>
      </c>
      <c r="G1196" s="123">
        <f t="shared" si="68"/>
        <v>0</v>
      </c>
    </row>
    <row r="1197" spans="1:7" x14ac:dyDescent="0.2">
      <c r="A1197" s="34"/>
      <c r="B1197" s="6">
        <v>5504</v>
      </c>
      <c r="C1197" s="61" t="s">
        <v>20</v>
      </c>
      <c r="D1197" s="88">
        <v>150</v>
      </c>
      <c r="E1197" s="115">
        <v>0</v>
      </c>
      <c r="F1197" s="140">
        <f t="shared" si="66"/>
        <v>150</v>
      </c>
      <c r="G1197" s="123">
        <f t="shared" si="68"/>
        <v>0</v>
      </c>
    </row>
    <row r="1198" spans="1:7" x14ac:dyDescent="0.2">
      <c r="A1198" s="34"/>
      <c r="B1198" s="6">
        <v>5511</v>
      </c>
      <c r="C1198" s="61" t="s">
        <v>163</v>
      </c>
      <c r="D1198" s="88">
        <v>3393</v>
      </c>
      <c r="E1198" s="115">
        <v>256.86</v>
      </c>
      <c r="F1198" s="140">
        <f t="shared" si="66"/>
        <v>3136.14</v>
      </c>
      <c r="G1198" s="123">
        <f t="shared" si="68"/>
        <v>7.5702917771883288E-2</v>
      </c>
    </row>
    <row r="1199" spans="1:7" x14ac:dyDescent="0.2">
      <c r="A1199" s="34"/>
      <c r="B1199" s="21">
        <v>5513</v>
      </c>
      <c r="C1199" s="54" t="s">
        <v>21</v>
      </c>
      <c r="D1199" s="88">
        <v>2580</v>
      </c>
      <c r="E1199" s="115">
        <v>200.41</v>
      </c>
      <c r="F1199" s="140">
        <f t="shared" si="66"/>
        <v>2379.59</v>
      </c>
      <c r="G1199" s="123">
        <f t="shared" si="68"/>
        <v>7.7678294573643406E-2</v>
      </c>
    </row>
    <row r="1200" spans="1:7" x14ac:dyDescent="0.2">
      <c r="A1200" s="34"/>
      <c r="B1200" s="21">
        <v>5515</v>
      </c>
      <c r="C1200" s="54" t="s">
        <v>22</v>
      </c>
      <c r="D1200" s="88">
        <v>208</v>
      </c>
      <c r="E1200" s="115">
        <v>0</v>
      </c>
      <c r="F1200" s="140">
        <f t="shared" si="66"/>
        <v>208</v>
      </c>
      <c r="G1200" s="123">
        <f t="shared" si="68"/>
        <v>0</v>
      </c>
    </row>
    <row r="1201" spans="1:7" x14ac:dyDescent="0.2">
      <c r="A1201" s="32" t="s">
        <v>364</v>
      </c>
      <c r="B1201" s="10" t="s">
        <v>365</v>
      </c>
      <c r="C1201" s="74"/>
      <c r="D1201" s="98">
        <f>SUM(D1202+D1204)</f>
        <v>149702</v>
      </c>
      <c r="E1201" s="181">
        <f>SUM(E1202+E1204)</f>
        <v>18130.080000000002</v>
      </c>
      <c r="F1201" s="126">
        <f t="shared" si="66"/>
        <v>131571.91999999998</v>
      </c>
      <c r="G1201" s="131">
        <f t="shared" si="68"/>
        <v>0.12110780083098423</v>
      </c>
    </row>
    <row r="1202" spans="1:7" ht="25.5" x14ac:dyDescent="0.2">
      <c r="A1202" s="34"/>
      <c r="B1202" s="22">
        <v>413</v>
      </c>
      <c r="C1202" s="63" t="s">
        <v>92</v>
      </c>
      <c r="D1202" s="98">
        <f>SUM(D1203)</f>
        <v>13140</v>
      </c>
      <c r="E1202" s="181">
        <f>SUM(E1203)</f>
        <v>1502</v>
      </c>
      <c r="F1202" s="126">
        <f t="shared" si="66"/>
        <v>11638</v>
      </c>
      <c r="G1202" s="131">
        <f t="shared" si="68"/>
        <v>0.11430745814307458</v>
      </c>
    </row>
    <row r="1203" spans="1:7" x14ac:dyDescent="0.2">
      <c r="A1203" s="34"/>
      <c r="B1203" s="20">
        <v>4130</v>
      </c>
      <c r="C1203" s="62" t="s">
        <v>27</v>
      </c>
      <c r="D1203" s="88">
        <v>13140</v>
      </c>
      <c r="E1203" s="115">
        <v>1502</v>
      </c>
      <c r="F1203" s="140">
        <f t="shared" si="66"/>
        <v>11638</v>
      </c>
      <c r="G1203" s="123">
        <f t="shared" si="68"/>
        <v>0.11430745814307458</v>
      </c>
    </row>
    <row r="1204" spans="1:7" x14ac:dyDescent="0.2">
      <c r="A1204" s="34"/>
      <c r="B1204" s="23">
        <v>55</v>
      </c>
      <c r="C1204" s="53" t="s">
        <v>17</v>
      </c>
      <c r="D1204" s="98">
        <f>SUM(D1205)</f>
        <v>136562</v>
      </c>
      <c r="E1204" s="181">
        <f>SUM(E1205)</f>
        <v>16628.080000000002</v>
      </c>
      <c r="F1204" s="126">
        <f t="shared" si="66"/>
        <v>119933.92</v>
      </c>
      <c r="G1204" s="131">
        <f t="shared" si="68"/>
        <v>0.12176213002152869</v>
      </c>
    </row>
    <row r="1205" spans="1:7" x14ac:dyDescent="0.2">
      <c r="A1205" s="34"/>
      <c r="B1205" s="21">
        <v>5526</v>
      </c>
      <c r="C1205" s="54" t="s">
        <v>6</v>
      </c>
      <c r="D1205" s="88">
        <v>136562</v>
      </c>
      <c r="E1205" s="115">
        <v>16628.080000000002</v>
      </c>
      <c r="F1205" s="140">
        <f t="shared" si="66"/>
        <v>119933.92</v>
      </c>
      <c r="G1205" s="123">
        <f t="shared" si="68"/>
        <v>0.12176213002152869</v>
      </c>
    </row>
    <row r="1206" spans="1:7" x14ac:dyDescent="0.2">
      <c r="A1206" s="32" t="s">
        <v>588</v>
      </c>
      <c r="B1206" s="10" t="s">
        <v>589</v>
      </c>
      <c r="C1206" s="53"/>
      <c r="D1206" s="96">
        <f>SUM(D1207+D1222+D1230+D1233)</f>
        <v>258754</v>
      </c>
      <c r="E1206" s="132">
        <f>SUM(E1207+E1222+E1230+E1233)</f>
        <v>23877.119999999999</v>
      </c>
      <c r="F1206" s="126">
        <f t="shared" si="66"/>
        <v>234876.88</v>
      </c>
      <c r="G1206" s="131">
        <f t="shared" si="68"/>
        <v>9.227729812872458E-2</v>
      </c>
    </row>
    <row r="1207" spans="1:7" s="9" customFormat="1" x14ac:dyDescent="0.2">
      <c r="A1207" s="32" t="s">
        <v>403</v>
      </c>
      <c r="B1207" s="10" t="s">
        <v>127</v>
      </c>
      <c r="C1207" s="74"/>
      <c r="D1207" s="97">
        <f>SUM(D1208+D1211+D1215)</f>
        <v>196817</v>
      </c>
      <c r="E1207" s="138">
        <f>SUM(E1208+E1211+E1215)</f>
        <v>17297.75</v>
      </c>
      <c r="F1207" s="126">
        <f t="shared" si="66"/>
        <v>179519.25</v>
      </c>
      <c r="G1207" s="131">
        <f t="shared" si="68"/>
        <v>8.7887479231976914E-2</v>
      </c>
    </row>
    <row r="1208" spans="1:7" s="9" customFormat="1" ht="25.5" x14ac:dyDescent="0.2">
      <c r="A1208" s="32"/>
      <c r="B1208" s="22">
        <v>413</v>
      </c>
      <c r="C1208" s="63" t="s">
        <v>92</v>
      </c>
      <c r="D1208" s="89">
        <f>SUM(D1209:D1210)</f>
        <v>73000</v>
      </c>
      <c r="E1208" s="180">
        <f>SUM(E1209:E1210)</f>
        <v>4229.12</v>
      </c>
      <c r="F1208" s="126">
        <f t="shared" si="66"/>
        <v>68770.880000000005</v>
      </c>
      <c r="G1208" s="131">
        <f t="shared" si="68"/>
        <v>5.7933150684931503E-2</v>
      </c>
    </row>
    <row r="1209" spans="1:7" x14ac:dyDescent="0.2">
      <c r="A1209" s="34"/>
      <c r="B1209" s="20">
        <v>4130</v>
      </c>
      <c r="C1209" s="62" t="s">
        <v>27</v>
      </c>
      <c r="D1209" s="88">
        <v>34500</v>
      </c>
      <c r="E1209" s="115">
        <v>1921.4</v>
      </c>
      <c r="F1209" s="140">
        <f t="shared" si="66"/>
        <v>32578.6</v>
      </c>
      <c r="G1209" s="123">
        <f t="shared" si="68"/>
        <v>5.5692753623188408E-2</v>
      </c>
    </row>
    <row r="1210" spans="1:7" x14ac:dyDescent="0.2">
      <c r="A1210" s="34"/>
      <c r="B1210" s="20">
        <v>4134</v>
      </c>
      <c r="C1210" s="62" t="s">
        <v>334</v>
      </c>
      <c r="D1210" s="88">
        <v>38500</v>
      </c>
      <c r="E1210" s="115">
        <v>2307.7199999999998</v>
      </c>
      <c r="F1210" s="140">
        <f t="shared" si="66"/>
        <v>36192.28</v>
      </c>
      <c r="G1210" s="123">
        <f t="shared" si="68"/>
        <v>5.9940779220779214E-2</v>
      </c>
    </row>
    <row r="1211" spans="1:7" x14ac:dyDescent="0.2">
      <c r="A1211" s="34"/>
      <c r="B1211" s="10">
        <v>50</v>
      </c>
      <c r="C1211" s="60" t="s">
        <v>16</v>
      </c>
      <c r="D1211" s="89">
        <f>SUM(D1212+D1214)</f>
        <v>100607</v>
      </c>
      <c r="E1211" s="180">
        <f>SUM(E1212+E1214)</f>
        <v>7291.76</v>
      </c>
      <c r="F1211" s="126">
        <f t="shared" si="66"/>
        <v>93315.24</v>
      </c>
      <c r="G1211" s="131">
        <f t="shared" si="68"/>
        <v>7.2477660600157048E-2</v>
      </c>
    </row>
    <row r="1212" spans="1:7" x14ac:dyDescent="0.2">
      <c r="A1212" s="34"/>
      <c r="B1212" s="6">
        <v>500</v>
      </c>
      <c r="C1212" s="61" t="s">
        <v>161</v>
      </c>
      <c r="D1212" s="90">
        <f>SUM(D1213)</f>
        <v>75192</v>
      </c>
      <c r="E1212" s="184">
        <f>SUM(E1213)</f>
        <v>5449.75</v>
      </c>
      <c r="F1212" s="140">
        <f t="shared" si="66"/>
        <v>69742.25</v>
      </c>
      <c r="G1212" s="123">
        <f t="shared" si="68"/>
        <v>7.2477790190445798E-2</v>
      </c>
    </row>
    <row r="1213" spans="1:7" x14ac:dyDescent="0.2">
      <c r="A1213" s="34"/>
      <c r="B1213" s="6">
        <v>50020</v>
      </c>
      <c r="C1213" s="61" t="s">
        <v>168</v>
      </c>
      <c r="D1213" s="88">
        <v>75192</v>
      </c>
      <c r="E1213" s="115">
        <v>5449.75</v>
      </c>
      <c r="F1213" s="140">
        <f t="shared" ref="F1213:F1262" si="69">D1213-E1213</f>
        <v>69742.25</v>
      </c>
      <c r="G1213" s="123">
        <f t="shared" si="68"/>
        <v>7.2477790190445798E-2</v>
      </c>
    </row>
    <row r="1214" spans="1:7" x14ac:dyDescent="0.2">
      <c r="A1214" s="34"/>
      <c r="B1214" s="6">
        <v>506</v>
      </c>
      <c r="C1214" s="61" t="s">
        <v>162</v>
      </c>
      <c r="D1214" s="88">
        <v>25415</v>
      </c>
      <c r="E1214" s="115">
        <v>1842.01</v>
      </c>
      <c r="F1214" s="140">
        <f t="shared" si="69"/>
        <v>23572.99</v>
      </c>
      <c r="G1214" s="123">
        <f t="shared" si="68"/>
        <v>7.2477277198504816E-2</v>
      </c>
    </row>
    <row r="1215" spans="1:7" s="9" customFormat="1" x14ac:dyDescent="0.2">
      <c r="A1215" s="32"/>
      <c r="B1215" s="23">
        <v>55</v>
      </c>
      <c r="C1215" s="53" t="s">
        <v>17</v>
      </c>
      <c r="D1215" s="98">
        <f>SUM(D1216:D1221)</f>
        <v>23210</v>
      </c>
      <c r="E1215" s="181">
        <f>SUM(E1216:E1221)</f>
        <v>5776.87</v>
      </c>
      <c r="F1215" s="126">
        <f t="shared" si="69"/>
        <v>17433.13</v>
      </c>
      <c r="G1215" s="131">
        <f t="shared" si="68"/>
        <v>0.24889573459715639</v>
      </c>
    </row>
    <row r="1216" spans="1:7" s="9" customFormat="1" x14ac:dyDescent="0.2">
      <c r="A1216" s="32"/>
      <c r="B1216" s="6">
        <v>5500</v>
      </c>
      <c r="C1216" s="61" t="s">
        <v>18</v>
      </c>
      <c r="D1216" s="88">
        <v>240</v>
      </c>
      <c r="E1216" s="115">
        <v>18.2</v>
      </c>
      <c r="F1216" s="140">
        <f t="shared" si="69"/>
        <v>221.8</v>
      </c>
      <c r="G1216" s="123">
        <f t="shared" si="68"/>
        <v>7.5833333333333336E-2</v>
      </c>
    </row>
    <row r="1217" spans="1:7" s="9" customFormat="1" x14ac:dyDescent="0.2">
      <c r="A1217" s="32"/>
      <c r="B1217" s="6">
        <v>5504</v>
      </c>
      <c r="C1217" s="61" t="s">
        <v>243</v>
      </c>
      <c r="D1217" s="88">
        <v>1000</v>
      </c>
      <c r="E1217" s="115">
        <v>624</v>
      </c>
      <c r="F1217" s="140">
        <f t="shared" si="69"/>
        <v>376</v>
      </c>
      <c r="G1217" s="123">
        <f t="shared" si="68"/>
        <v>0.624</v>
      </c>
    </row>
    <row r="1218" spans="1:7" s="9" customFormat="1" x14ac:dyDescent="0.2">
      <c r="A1218" s="32"/>
      <c r="B1218" s="6">
        <v>5513</v>
      </c>
      <c r="C1218" s="61" t="s">
        <v>21</v>
      </c>
      <c r="D1218" s="88">
        <v>2600</v>
      </c>
      <c r="E1218" s="115">
        <v>274.44</v>
      </c>
      <c r="F1218" s="140">
        <f t="shared" si="69"/>
        <v>2325.56</v>
      </c>
      <c r="G1218" s="123">
        <f t="shared" si="68"/>
        <v>0.10555384615384615</v>
      </c>
    </row>
    <row r="1219" spans="1:7" s="9" customFormat="1" x14ac:dyDescent="0.2">
      <c r="A1219" s="32"/>
      <c r="B1219" s="6">
        <v>5514</v>
      </c>
      <c r="C1219" s="61" t="s">
        <v>164</v>
      </c>
      <c r="D1219" s="88">
        <v>0</v>
      </c>
      <c r="E1219" s="115">
        <v>3.41</v>
      </c>
      <c r="F1219" s="140">
        <f t="shared" si="69"/>
        <v>-3.41</v>
      </c>
      <c r="G1219" s="123"/>
    </row>
    <row r="1220" spans="1:7" s="9" customFormat="1" x14ac:dyDescent="0.2">
      <c r="A1220" s="32"/>
      <c r="B1220" s="6">
        <v>5524</v>
      </c>
      <c r="C1220" s="61" t="s">
        <v>24</v>
      </c>
      <c r="D1220" s="88">
        <v>1000</v>
      </c>
      <c r="E1220" s="115">
        <v>0</v>
      </c>
      <c r="F1220" s="140">
        <f t="shared" si="69"/>
        <v>1000</v>
      </c>
      <c r="G1220" s="123">
        <f t="shared" ref="G1220:G1248" si="70">E1220/D1220</f>
        <v>0</v>
      </c>
    </row>
    <row r="1221" spans="1:7" s="9" customFormat="1" x14ac:dyDescent="0.2">
      <c r="A1221" s="32"/>
      <c r="B1221" s="21">
        <v>5526</v>
      </c>
      <c r="C1221" s="54" t="s">
        <v>6</v>
      </c>
      <c r="D1221" s="88">
        <v>18370</v>
      </c>
      <c r="E1221" s="115">
        <v>4856.82</v>
      </c>
      <c r="F1221" s="140">
        <f t="shared" si="69"/>
        <v>13513.18</v>
      </c>
      <c r="G1221" s="123">
        <f t="shared" si="70"/>
        <v>0.2643886771910724</v>
      </c>
    </row>
    <row r="1222" spans="1:7" s="9" customFormat="1" x14ac:dyDescent="0.2">
      <c r="A1222" s="32" t="s">
        <v>404</v>
      </c>
      <c r="B1222" s="10" t="s">
        <v>367</v>
      </c>
      <c r="C1222" s="74"/>
      <c r="D1222" s="98">
        <f>SUM(D1223+D1227)</f>
        <v>21326</v>
      </c>
      <c r="E1222" s="181">
        <f>SUM(E1223+E1227)</f>
        <v>550.93000000000006</v>
      </c>
      <c r="F1222" s="126">
        <f t="shared" si="69"/>
        <v>20775.07</v>
      </c>
      <c r="G1222" s="131">
        <f t="shared" si="70"/>
        <v>2.5833724092656853E-2</v>
      </c>
    </row>
    <row r="1223" spans="1:7" s="9" customFormat="1" x14ac:dyDescent="0.2">
      <c r="A1223" s="32"/>
      <c r="B1223" s="10">
        <v>50</v>
      </c>
      <c r="C1223" s="60" t="s">
        <v>16</v>
      </c>
      <c r="D1223" s="89">
        <f>SUM(D1224+D1226)</f>
        <v>19286</v>
      </c>
      <c r="E1223" s="180">
        <f>SUM(E1224+E1226)</f>
        <v>550.93000000000006</v>
      </c>
      <c r="F1223" s="126">
        <f t="shared" si="69"/>
        <v>18735.07</v>
      </c>
      <c r="G1223" s="131">
        <f t="shared" si="70"/>
        <v>2.8566317536036508E-2</v>
      </c>
    </row>
    <row r="1224" spans="1:7" s="9" customFormat="1" x14ac:dyDescent="0.2">
      <c r="A1224" s="32"/>
      <c r="B1224" s="6">
        <v>500</v>
      </c>
      <c r="C1224" s="61" t="s">
        <v>161</v>
      </c>
      <c r="D1224" s="90">
        <f>SUM(D1225:D1225)</f>
        <v>14414</v>
      </c>
      <c r="E1224" s="184">
        <f>SUM(E1225:E1225)</f>
        <v>411.75</v>
      </c>
      <c r="F1224" s="140">
        <f t="shared" si="69"/>
        <v>14002.25</v>
      </c>
      <c r="G1224" s="123">
        <f t="shared" si="70"/>
        <v>2.8565977521853754E-2</v>
      </c>
    </row>
    <row r="1225" spans="1:7" s="9" customFormat="1" ht="25.5" x14ac:dyDescent="0.2">
      <c r="A1225" s="32"/>
      <c r="B1225" s="6">
        <v>5005</v>
      </c>
      <c r="C1225" s="61" t="s">
        <v>185</v>
      </c>
      <c r="D1225" s="88">
        <v>14414</v>
      </c>
      <c r="E1225" s="115">
        <v>411.75</v>
      </c>
      <c r="F1225" s="140">
        <f t="shared" si="69"/>
        <v>14002.25</v>
      </c>
      <c r="G1225" s="123">
        <f t="shared" si="70"/>
        <v>2.8565977521853754E-2</v>
      </c>
    </row>
    <row r="1226" spans="1:7" s="9" customFormat="1" x14ac:dyDescent="0.2">
      <c r="A1226" s="32"/>
      <c r="B1226" s="6">
        <v>506</v>
      </c>
      <c r="C1226" s="61" t="s">
        <v>162</v>
      </c>
      <c r="D1226" s="88">
        <v>4872</v>
      </c>
      <c r="E1226" s="115">
        <v>139.18</v>
      </c>
      <c r="F1226" s="140">
        <f t="shared" si="69"/>
        <v>4732.82</v>
      </c>
      <c r="G1226" s="123">
        <f t="shared" si="70"/>
        <v>2.8567323481116586E-2</v>
      </c>
    </row>
    <row r="1227" spans="1:7" s="9" customFormat="1" x14ac:dyDescent="0.2">
      <c r="A1227" s="32"/>
      <c r="B1227" s="23">
        <v>55</v>
      </c>
      <c r="C1227" s="53" t="s">
        <v>17</v>
      </c>
      <c r="D1227" s="89">
        <f>SUM(D1228:D1229)</f>
        <v>2040</v>
      </c>
      <c r="E1227" s="180">
        <f>SUM(E1228:E1229)</f>
        <v>0</v>
      </c>
      <c r="F1227" s="126">
        <f t="shared" si="69"/>
        <v>2040</v>
      </c>
      <c r="G1227" s="131">
        <f t="shared" si="70"/>
        <v>0</v>
      </c>
    </row>
    <row r="1228" spans="1:7" s="9" customFormat="1" x14ac:dyDescent="0.2">
      <c r="A1228" s="32"/>
      <c r="B1228" s="6">
        <v>5513</v>
      </c>
      <c r="C1228" s="61" t="s">
        <v>21</v>
      </c>
      <c r="D1228" s="88">
        <v>1500</v>
      </c>
      <c r="E1228" s="115">
        <v>0</v>
      </c>
      <c r="F1228" s="140">
        <f t="shared" si="69"/>
        <v>1500</v>
      </c>
      <c r="G1228" s="123">
        <f t="shared" si="70"/>
        <v>0</v>
      </c>
    </row>
    <row r="1229" spans="1:7" s="9" customFormat="1" x14ac:dyDescent="0.2">
      <c r="A1229" s="32"/>
      <c r="B1229" s="6">
        <v>5524</v>
      </c>
      <c r="C1229" s="61" t="s">
        <v>24</v>
      </c>
      <c r="D1229" s="88">
        <v>540</v>
      </c>
      <c r="E1229" s="115">
        <v>0</v>
      </c>
      <c r="F1229" s="140">
        <f t="shared" si="69"/>
        <v>540</v>
      </c>
      <c r="G1229" s="123">
        <f t="shared" si="70"/>
        <v>0</v>
      </c>
    </row>
    <row r="1230" spans="1:7" s="9" customFormat="1" x14ac:dyDescent="0.2">
      <c r="A1230" s="32" t="s">
        <v>472</v>
      </c>
      <c r="B1230" s="10" t="s">
        <v>473</v>
      </c>
      <c r="C1230" s="61"/>
      <c r="D1230" s="89">
        <f>SUM(D1231)</f>
        <v>24621</v>
      </c>
      <c r="E1230" s="180">
        <f>SUM(E1231)</f>
        <v>3750</v>
      </c>
      <c r="F1230" s="126">
        <f t="shared" si="69"/>
        <v>20871</v>
      </c>
      <c r="G1230" s="131">
        <f t="shared" si="70"/>
        <v>0.15230900450834653</v>
      </c>
    </row>
    <row r="1231" spans="1:7" s="9" customFormat="1" ht="25.5" x14ac:dyDescent="0.2">
      <c r="A1231" s="32"/>
      <c r="B1231" s="22">
        <v>413</v>
      </c>
      <c r="C1231" s="63" t="s">
        <v>92</v>
      </c>
      <c r="D1231" s="89">
        <f>SUM(D1232)</f>
        <v>24621</v>
      </c>
      <c r="E1231" s="180">
        <f>SUM(E1232)</f>
        <v>3750</v>
      </c>
      <c r="F1231" s="126">
        <f t="shared" si="69"/>
        <v>20871</v>
      </c>
      <c r="G1231" s="131">
        <f t="shared" si="70"/>
        <v>0.15230900450834653</v>
      </c>
    </row>
    <row r="1232" spans="1:7" s="9" customFormat="1" ht="25.5" x14ac:dyDescent="0.2">
      <c r="A1232" s="32"/>
      <c r="B1232" s="20">
        <v>4138</v>
      </c>
      <c r="C1232" s="62" t="s">
        <v>474</v>
      </c>
      <c r="D1232" s="88">
        <v>24621</v>
      </c>
      <c r="E1232" s="115">
        <v>3750</v>
      </c>
      <c r="F1232" s="140">
        <f t="shared" si="69"/>
        <v>20871</v>
      </c>
      <c r="G1232" s="123">
        <f t="shared" si="70"/>
        <v>0.15230900450834653</v>
      </c>
    </row>
    <row r="1233" spans="1:7" s="9" customFormat="1" x14ac:dyDescent="0.2">
      <c r="A1233" s="32" t="s">
        <v>405</v>
      </c>
      <c r="B1233" s="57" t="s">
        <v>263</v>
      </c>
      <c r="C1233" s="74"/>
      <c r="D1233" s="89">
        <f>SUM(D1234+D1238)</f>
        <v>15990</v>
      </c>
      <c r="E1233" s="180">
        <f>SUM(E1234+E1238)</f>
        <v>2278.44</v>
      </c>
      <c r="F1233" s="126">
        <f t="shared" si="69"/>
        <v>13711.56</v>
      </c>
      <c r="G1233" s="131">
        <f t="shared" si="70"/>
        <v>0.14249155722326454</v>
      </c>
    </row>
    <row r="1234" spans="1:7" s="9" customFormat="1" x14ac:dyDescent="0.2">
      <c r="A1234" s="32"/>
      <c r="B1234" s="10">
        <v>50</v>
      </c>
      <c r="C1234" s="60" t="s">
        <v>16</v>
      </c>
      <c r="D1234" s="89">
        <f>SUM(D1235+D1237)</f>
        <v>4000</v>
      </c>
      <c r="E1234" s="180">
        <f>SUM(E1235+E1237)</f>
        <v>1918.69</v>
      </c>
      <c r="F1234" s="126">
        <f t="shared" si="69"/>
        <v>2081.31</v>
      </c>
      <c r="G1234" s="131">
        <f t="shared" si="70"/>
        <v>0.4796725</v>
      </c>
    </row>
    <row r="1235" spans="1:7" s="9" customFormat="1" x14ac:dyDescent="0.2">
      <c r="A1235" s="32"/>
      <c r="B1235" s="6">
        <v>500</v>
      </c>
      <c r="C1235" s="61" t="s">
        <v>161</v>
      </c>
      <c r="D1235" s="90">
        <f>SUM(D1236)</f>
        <v>2990</v>
      </c>
      <c r="E1235" s="184">
        <f>SUM(E1236)</f>
        <v>1434</v>
      </c>
      <c r="F1235" s="140">
        <f t="shared" si="69"/>
        <v>1556</v>
      </c>
      <c r="G1235" s="123">
        <f t="shared" si="70"/>
        <v>0.47959866220735786</v>
      </c>
    </row>
    <row r="1236" spans="1:7" s="9" customFormat="1" ht="25.5" x14ac:dyDescent="0.2">
      <c r="A1236" s="32"/>
      <c r="B1236" s="6">
        <v>5005</v>
      </c>
      <c r="C1236" s="61" t="s">
        <v>185</v>
      </c>
      <c r="D1236" s="88">
        <v>2990</v>
      </c>
      <c r="E1236" s="115">
        <v>1434</v>
      </c>
      <c r="F1236" s="140">
        <f t="shared" si="69"/>
        <v>1556</v>
      </c>
      <c r="G1236" s="123">
        <f t="shared" si="70"/>
        <v>0.47959866220735786</v>
      </c>
    </row>
    <row r="1237" spans="1:7" s="9" customFormat="1" x14ac:dyDescent="0.2">
      <c r="A1237" s="32"/>
      <c r="B1237" s="6">
        <v>506</v>
      </c>
      <c r="C1237" s="61" t="s">
        <v>162</v>
      </c>
      <c r="D1237" s="88">
        <v>1010</v>
      </c>
      <c r="E1237" s="115">
        <v>484.69</v>
      </c>
      <c r="F1237" s="140">
        <f t="shared" si="69"/>
        <v>525.30999999999995</v>
      </c>
      <c r="G1237" s="123">
        <f t="shared" si="70"/>
        <v>0.47989108910891087</v>
      </c>
    </row>
    <row r="1238" spans="1:7" s="9" customFormat="1" x14ac:dyDescent="0.2">
      <c r="A1238" s="32"/>
      <c r="B1238" s="23">
        <v>55</v>
      </c>
      <c r="C1238" s="53" t="s">
        <v>17</v>
      </c>
      <c r="D1238" s="89">
        <f>SUM(D1239:D1239)</f>
        <v>11990</v>
      </c>
      <c r="E1238" s="180">
        <f>SUM(E1239:E1239)</f>
        <v>359.75</v>
      </c>
      <c r="F1238" s="126">
        <f t="shared" si="69"/>
        <v>11630.25</v>
      </c>
      <c r="G1238" s="131">
        <f t="shared" si="70"/>
        <v>3.000417014178482E-2</v>
      </c>
    </row>
    <row r="1239" spans="1:7" s="9" customFormat="1" x14ac:dyDescent="0.2">
      <c r="A1239" s="32"/>
      <c r="B1239" s="21">
        <v>5526</v>
      </c>
      <c r="C1239" s="54" t="s">
        <v>6</v>
      </c>
      <c r="D1239" s="88">
        <v>11990</v>
      </c>
      <c r="E1239" s="115">
        <v>359.75</v>
      </c>
      <c r="F1239" s="140">
        <f t="shared" si="69"/>
        <v>11630.25</v>
      </c>
      <c r="G1239" s="123">
        <f t="shared" si="70"/>
        <v>3.000417014178482E-2</v>
      </c>
    </row>
    <row r="1240" spans="1:7" s="9" customFormat="1" x14ac:dyDescent="0.2">
      <c r="A1240" s="32" t="s">
        <v>58</v>
      </c>
      <c r="B1240" s="10" t="s">
        <v>128</v>
      </c>
      <c r="C1240" s="74"/>
      <c r="D1240" s="97">
        <f>SUM(D1241+D1243)</f>
        <v>2509</v>
      </c>
      <c r="E1240" s="138">
        <f>SUM(E1241+E1243)</f>
        <v>300</v>
      </c>
      <c r="F1240" s="126">
        <f t="shared" si="69"/>
        <v>2209</v>
      </c>
      <c r="G1240" s="131">
        <f t="shared" si="70"/>
        <v>0.1195695496213631</v>
      </c>
    </row>
    <row r="1241" spans="1:7" s="9" customFormat="1" ht="25.5" x14ac:dyDescent="0.2">
      <c r="A1241" s="32"/>
      <c r="B1241" s="22">
        <v>413</v>
      </c>
      <c r="C1241" s="63" t="s">
        <v>92</v>
      </c>
      <c r="D1241" s="89">
        <f>SUM(D1242)</f>
        <v>1700</v>
      </c>
      <c r="E1241" s="180">
        <f>SUM(E1242)</f>
        <v>300</v>
      </c>
      <c r="F1241" s="126">
        <f t="shared" si="69"/>
        <v>1400</v>
      </c>
      <c r="G1241" s="131">
        <f t="shared" si="70"/>
        <v>0.17647058823529413</v>
      </c>
    </row>
    <row r="1242" spans="1:7" x14ac:dyDescent="0.2">
      <c r="A1242" s="34"/>
      <c r="B1242" s="20">
        <v>4132</v>
      </c>
      <c r="C1242" s="62" t="s">
        <v>28</v>
      </c>
      <c r="D1242" s="88">
        <v>1700</v>
      </c>
      <c r="E1242" s="115">
        <v>300</v>
      </c>
      <c r="F1242" s="140">
        <f t="shared" si="69"/>
        <v>1400</v>
      </c>
      <c r="G1242" s="123">
        <f t="shared" si="70"/>
        <v>0.17647058823529413</v>
      </c>
    </row>
    <row r="1243" spans="1:7" x14ac:dyDescent="0.2">
      <c r="A1243" s="34"/>
      <c r="B1243" s="23">
        <v>55</v>
      </c>
      <c r="C1243" s="53" t="s">
        <v>17</v>
      </c>
      <c r="D1243" s="89">
        <f>SUM(D1244)</f>
        <v>809</v>
      </c>
      <c r="E1243" s="180">
        <f>SUM(E1244)</f>
        <v>0</v>
      </c>
      <c r="F1243" s="126">
        <f t="shared" si="69"/>
        <v>809</v>
      </c>
      <c r="G1243" s="131">
        <f t="shared" si="70"/>
        <v>0</v>
      </c>
    </row>
    <row r="1244" spans="1:7" x14ac:dyDescent="0.2">
      <c r="A1244" s="34"/>
      <c r="B1244" s="21">
        <v>5526</v>
      </c>
      <c r="C1244" s="54" t="s">
        <v>6</v>
      </c>
      <c r="D1244" s="88">
        <v>809</v>
      </c>
      <c r="E1244" s="115">
        <v>0</v>
      </c>
      <c r="F1244" s="140">
        <f t="shared" si="69"/>
        <v>809</v>
      </c>
      <c r="G1244" s="123">
        <f t="shared" si="70"/>
        <v>0</v>
      </c>
    </row>
    <row r="1245" spans="1:7" x14ac:dyDescent="0.2">
      <c r="A1245" s="32" t="s">
        <v>590</v>
      </c>
      <c r="B1245" s="10" t="s">
        <v>591</v>
      </c>
      <c r="C1245" s="53"/>
      <c r="D1245" s="96">
        <f>SUM(D1246+D1250)</f>
        <v>16750</v>
      </c>
      <c r="E1245" s="132">
        <f>SUM(E1246+E1250)</f>
        <v>1645.19</v>
      </c>
      <c r="F1245" s="126">
        <f t="shared" si="69"/>
        <v>15104.81</v>
      </c>
      <c r="G1245" s="131">
        <f t="shared" si="70"/>
        <v>9.8220298507462694E-2</v>
      </c>
    </row>
    <row r="1246" spans="1:7" s="9" customFormat="1" x14ac:dyDescent="0.2">
      <c r="A1246" s="32" t="s">
        <v>409</v>
      </c>
      <c r="B1246" s="10" t="s">
        <v>129</v>
      </c>
      <c r="C1246" s="74"/>
      <c r="D1246" s="97">
        <f>SUM(D1247)</f>
        <v>12750</v>
      </c>
      <c r="E1246" s="138">
        <f>SUM(E1247)</f>
        <v>1645.19</v>
      </c>
      <c r="F1246" s="126">
        <f t="shared" si="69"/>
        <v>11104.81</v>
      </c>
      <c r="G1246" s="131">
        <f t="shared" si="70"/>
        <v>0.12903450980392156</v>
      </c>
    </row>
    <row r="1247" spans="1:7" s="9" customFormat="1" x14ac:dyDescent="0.2">
      <c r="A1247" s="32"/>
      <c r="B1247" s="23">
        <v>55</v>
      </c>
      <c r="C1247" s="53" t="s">
        <v>17</v>
      </c>
      <c r="D1247" s="98">
        <f>SUM(D1248:D1249)</f>
        <v>12750</v>
      </c>
      <c r="E1247" s="181">
        <f>SUM(E1248:E1249)</f>
        <v>1645.19</v>
      </c>
      <c r="F1247" s="126">
        <f t="shared" si="69"/>
        <v>11104.81</v>
      </c>
      <c r="G1247" s="131">
        <f t="shared" si="70"/>
        <v>0.12903450980392156</v>
      </c>
    </row>
    <row r="1248" spans="1:7" s="9" customFormat="1" x14ac:dyDescent="0.2">
      <c r="A1248" s="32"/>
      <c r="B1248" s="6">
        <v>5511</v>
      </c>
      <c r="C1248" s="61" t="s">
        <v>163</v>
      </c>
      <c r="D1248" s="88">
        <v>12750</v>
      </c>
      <c r="E1248" s="115">
        <v>1326.19</v>
      </c>
      <c r="F1248" s="140">
        <f t="shared" si="69"/>
        <v>11423.81</v>
      </c>
      <c r="G1248" s="123">
        <f t="shared" si="70"/>
        <v>0.10401490196078432</v>
      </c>
    </row>
    <row r="1249" spans="1:7" s="9" customFormat="1" x14ac:dyDescent="0.2">
      <c r="A1249" s="32"/>
      <c r="B1249" s="21">
        <v>5526</v>
      </c>
      <c r="C1249" s="54" t="s">
        <v>6</v>
      </c>
      <c r="D1249" s="88">
        <v>0</v>
      </c>
      <c r="E1249" s="115">
        <v>319</v>
      </c>
      <c r="F1249" s="140">
        <f t="shared" si="69"/>
        <v>-319</v>
      </c>
      <c r="G1249" s="123"/>
    </row>
    <row r="1250" spans="1:7" s="9" customFormat="1" x14ac:dyDescent="0.2">
      <c r="A1250" s="32" t="s">
        <v>410</v>
      </c>
      <c r="B1250" s="10" t="s">
        <v>254</v>
      </c>
      <c r="C1250" s="74"/>
      <c r="D1250" s="98">
        <f>SUM(D1251)</f>
        <v>4000</v>
      </c>
      <c r="E1250" s="181">
        <f>SUM(E1251)</f>
        <v>0</v>
      </c>
      <c r="F1250" s="126">
        <f t="shared" si="69"/>
        <v>4000</v>
      </c>
      <c r="G1250" s="131">
        <f t="shared" ref="G1250:G1262" si="71">E1250/D1250</f>
        <v>0</v>
      </c>
    </row>
    <row r="1251" spans="1:7" s="9" customFormat="1" x14ac:dyDescent="0.2">
      <c r="A1251" s="32"/>
      <c r="B1251" s="23">
        <v>55</v>
      </c>
      <c r="C1251" s="53" t="s">
        <v>17</v>
      </c>
      <c r="D1251" s="98">
        <f>SUM(D1252)</f>
        <v>4000</v>
      </c>
      <c r="E1251" s="181">
        <f>SUM(E1252)</f>
        <v>0</v>
      </c>
      <c r="F1251" s="126">
        <f t="shared" si="69"/>
        <v>4000</v>
      </c>
      <c r="G1251" s="131">
        <f t="shared" si="71"/>
        <v>0</v>
      </c>
    </row>
    <row r="1252" spans="1:7" s="9" customFormat="1" x14ac:dyDescent="0.2">
      <c r="A1252" s="32"/>
      <c r="B1252" s="21">
        <v>5526</v>
      </c>
      <c r="C1252" s="54" t="s">
        <v>6</v>
      </c>
      <c r="D1252" s="88">
        <v>4000</v>
      </c>
      <c r="E1252" s="115">
        <v>0</v>
      </c>
      <c r="F1252" s="140">
        <f t="shared" si="69"/>
        <v>4000</v>
      </c>
      <c r="G1252" s="123">
        <f t="shared" si="71"/>
        <v>0</v>
      </c>
    </row>
    <row r="1253" spans="1:7" s="9" customFormat="1" x14ac:dyDescent="0.2">
      <c r="A1253" s="32" t="s">
        <v>406</v>
      </c>
      <c r="B1253" s="13" t="s">
        <v>130</v>
      </c>
      <c r="C1253" s="74"/>
      <c r="D1253" s="100">
        <f>SUM(D1254+D1256)</f>
        <v>99384</v>
      </c>
      <c r="E1253" s="148">
        <f>SUM(E1254+E1256)</f>
        <v>10123.5</v>
      </c>
      <c r="F1253" s="126">
        <f t="shared" si="69"/>
        <v>89260.5</v>
      </c>
      <c r="G1253" s="131">
        <f t="shared" si="71"/>
        <v>0.10186247283264911</v>
      </c>
    </row>
    <row r="1254" spans="1:7" s="9" customFormat="1" ht="25.5" x14ac:dyDescent="0.2">
      <c r="A1254" s="32"/>
      <c r="B1254" s="22">
        <v>413</v>
      </c>
      <c r="C1254" s="63" t="s">
        <v>92</v>
      </c>
      <c r="D1254" s="89">
        <f>SUM(D1255)</f>
        <v>96495</v>
      </c>
      <c r="E1254" s="180">
        <f>SUM(E1255)</f>
        <v>10123.5</v>
      </c>
      <c r="F1254" s="126">
        <f t="shared" si="69"/>
        <v>86371.5</v>
      </c>
      <c r="G1254" s="131">
        <f t="shared" si="71"/>
        <v>0.10491217161510959</v>
      </c>
    </row>
    <row r="1255" spans="1:7" x14ac:dyDescent="0.2">
      <c r="A1255" s="34"/>
      <c r="B1255" s="20">
        <v>4131</v>
      </c>
      <c r="C1255" s="62" t="s">
        <v>180</v>
      </c>
      <c r="D1255" s="88">
        <v>96495</v>
      </c>
      <c r="E1255" s="115">
        <v>10123.5</v>
      </c>
      <c r="F1255" s="140">
        <f t="shared" si="69"/>
        <v>86371.5</v>
      </c>
      <c r="G1255" s="123">
        <f t="shared" si="71"/>
        <v>0.10491217161510959</v>
      </c>
    </row>
    <row r="1256" spans="1:7" x14ac:dyDescent="0.2">
      <c r="A1256" s="34"/>
      <c r="B1256" s="10">
        <v>50</v>
      </c>
      <c r="C1256" s="60" t="s">
        <v>16</v>
      </c>
      <c r="D1256" s="96">
        <f>SUM(D1257+D1259)</f>
        <v>2889</v>
      </c>
      <c r="E1256" s="132">
        <f>SUM(E1257+E1259)</f>
        <v>0</v>
      </c>
      <c r="F1256" s="126">
        <f t="shared" si="69"/>
        <v>2889</v>
      </c>
      <c r="G1256" s="131">
        <f t="shared" si="71"/>
        <v>0</v>
      </c>
    </row>
    <row r="1257" spans="1:7" x14ac:dyDescent="0.2">
      <c r="A1257" s="34"/>
      <c r="B1257" s="6">
        <v>500</v>
      </c>
      <c r="C1257" s="61" t="s">
        <v>161</v>
      </c>
      <c r="D1257" s="88">
        <f>SUM(D1258)</f>
        <v>2159</v>
      </c>
      <c r="E1257" s="143">
        <f>SUM(E1258)</f>
        <v>0</v>
      </c>
      <c r="F1257" s="140">
        <f t="shared" si="69"/>
        <v>2159</v>
      </c>
      <c r="G1257" s="123">
        <f t="shared" si="71"/>
        <v>0</v>
      </c>
    </row>
    <row r="1258" spans="1:7" x14ac:dyDescent="0.2">
      <c r="A1258" s="34"/>
      <c r="B1258" s="6">
        <v>5001</v>
      </c>
      <c r="C1258" s="61" t="s">
        <v>167</v>
      </c>
      <c r="D1258" s="88">
        <v>2159</v>
      </c>
      <c r="E1258" s="115">
        <v>0</v>
      </c>
      <c r="F1258" s="140">
        <f t="shared" si="69"/>
        <v>2159</v>
      </c>
      <c r="G1258" s="123">
        <f t="shared" si="71"/>
        <v>0</v>
      </c>
    </row>
    <row r="1259" spans="1:7" x14ac:dyDescent="0.2">
      <c r="A1259" s="34"/>
      <c r="B1259" s="6">
        <v>506</v>
      </c>
      <c r="C1259" s="61" t="s">
        <v>162</v>
      </c>
      <c r="D1259" s="88">
        <v>730</v>
      </c>
      <c r="E1259" s="115">
        <v>0</v>
      </c>
      <c r="F1259" s="140">
        <f t="shared" si="69"/>
        <v>730</v>
      </c>
      <c r="G1259" s="123">
        <f t="shared" si="71"/>
        <v>0</v>
      </c>
    </row>
    <row r="1260" spans="1:7" s="9" customFormat="1" x14ac:dyDescent="0.2">
      <c r="A1260" s="32" t="s">
        <v>407</v>
      </c>
      <c r="B1260" s="10" t="s">
        <v>197</v>
      </c>
      <c r="C1260" s="74"/>
      <c r="D1260" s="97">
        <f>SUM(D1261)</f>
        <v>4080</v>
      </c>
      <c r="E1260" s="138">
        <f>SUM(E1261)</f>
        <v>235.19</v>
      </c>
      <c r="F1260" s="126">
        <f t="shared" si="69"/>
        <v>3844.81</v>
      </c>
      <c r="G1260" s="131">
        <f t="shared" si="71"/>
        <v>5.7644607843137255E-2</v>
      </c>
    </row>
    <row r="1261" spans="1:7" s="9" customFormat="1" x14ac:dyDescent="0.2">
      <c r="A1261" s="32"/>
      <c r="B1261" s="23">
        <v>55</v>
      </c>
      <c r="C1261" s="53" t="s">
        <v>17</v>
      </c>
      <c r="D1261" s="98">
        <f>SUM(D1262)</f>
        <v>4080</v>
      </c>
      <c r="E1261" s="181">
        <f>SUM(E1262)</f>
        <v>235.19</v>
      </c>
      <c r="F1261" s="126">
        <f t="shared" si="69"/>
        <v>3844.81</v>
      </c>
      <c r="G1261" s="131">
        <f t="shared" si="71"/>
        <v>5.7644607843137255E-2</v>
      </c>
    </row>
    <row r="1262" spans="1:7" s="9" customFormat="1" ht="13.5" thickBot="1" x14ac:dyDescent="0.25">
      <c r="A1262" s="48"/>
      <c r="B1262" s="91">
        <v>5513</v>
      </c>
      <c r="C1262" s="92" t="s">
        <v>21</v>
      </c>
      <c r="D1262" s="95">
        <v>4080</v>
      </c>
      <c r="E1262" s="183">
        <v>235.19</v>
      </c>
      <c r="F1262" s="160">
        <f t="shared" si="69"/>
        <v>3844.81</v>
      </c>
      <c r="G1262" s="124">
        <f t="shared" si="71"/>
        <v>5.7644607843137255E-2</v>
      </c>
    </row>
  </sheetData>
  <autoFilter ref="A190:XBD1262"/>
  <mergeCells count="1">
    <mergeCell ref="B191:C191"/>
  </mergeCells>
  <conditionalFormatting sqref="D144">
    <cfRule type="cellIs" dxfId="3" priority="2" stopIfTrue="1" operator="lessThan">
      <formula>0</formula>
    </cfRule>
  </conditionalFormatting>
  <conditionalFormatting sqref="E144">
    <cfRule type="cellIs" dxfId="2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15" orientation="portrait" r:id="rId1"/>
  <headerFoot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3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28515625" style="1" customWidth="1"/>
    <col min="2" max="2" width="7.42578125" style="1" customWidth="1"/>
    <col min="3" max="3" width="43.42578125" style="1" customWidth="1"/>
    <col min="4" max="4" width="12" style="110" customWidth="1"/>
    <col min="5" max="5" width="12.140625" style="112" customWidth="1"/>
    <col min="6" max="6" width="12.5703125" style="113" customWidth="1"/>
    <col min="7" max="7" width="9.28515625" style="1" customWidth="1"/>
    <col min="8" max="10" width="9.140625" style="1"/>
    <col min="11" max="11" width="9.140625" style="113"/>
    <col min="12" max="13" width="9.140625" style="1"/>
    <col min="14" max="14" width="8.7109375" style="1" customWidth="1"/>
    <col min="15" max="98" width="9.140625" style="1"/>
    <col min="99" max="99" width="8.42578125" style="1" customWidth="1"/>
    <col min="100" max="100" width="3.5703125" style="1" customWidth="1"/>
    <col min="101" max="101" width="47.5703125" style="1" customWidth="1"/>
    <col min="102" max="102" width="14" style="1" customWidth="1"/>
    <col min="103" max="103" width="13.28515625" style="1" customWidth="1"/>
    <col min="104" max="104" width="14.42578125" style="1" customWidth="1"/>
    <col min="105" max="105" width="10" style="1" customWidth="1"/>
    <col min="106" max="354" width="9.140625" style="1"/>
    <col min="355" max="355" width="8.42578125" style="1" customWidth="1"/>
    <col min="356" max="356" width="3.5703125" style="1" customWidth="1"/>
    <col min="357" max="357" width="47.5703125" style="1" customWidth="1"/>
    <col min="358" max="358" width="14" style="1" customWidth="1"/>
    <col min="359" max="359" width="13.28515625" style="1" customWidth="1"/>
    <col min="360" max="360" width="14.42578125" style="1" customWidth="1"/>
    <col min="361" max="361" width="10" style="1" customWidth="1"/>
    <col min="362" max="610" width="9.140625" style="1"/>
    <col min="611" max="611" width="8.42578125" style="1" customWidth="1"/>
    <col min="612" max="612" width="3.5703125" style="1" customWidth="1"/>
    <col min="613" max="613" width="47.5703125" style="1" customWidth="1"/>
    <col min="614" max="614" width="14" style="1" customWidth="1"/>
    <col min="615" max="615" width="13.28515625" style="1" customWidth="1"/>
    <col min="616" max="616" width="14.42578125" style="1" customWidth="1"/>
    <col min="617" max="617" width="10" style="1" customWidth="1"/>
    <col min="618" max="866" width="9.140625" style="1"/>
    <col min="867" max="867" width="8.42578125" style="1" customWidth="1"/>
    <col min="868" max="868" width="3.5703125" style="1" customWidth="1"/>
    <col min="869" max="869" width="47.5703125" style="1" customWidth="1"/>
    <col min="870" max="870" width="14" style="1" customWidth="1"/>
    <col min="871" max="871" width="13.28515625" style="1" customWidth="1"/>
    <col min="872" max="872" width="14.42578125" style="1" customWidth="1"/>
    <col min="873" max="873" width="10" style="1" customWidth="1"/>
    <col min="874" max="1122" width="9.140625" style="1"/>
    <col min="1123" max="1123" width="8.42578125" style="1" customWidth="1"/>
    <col min="1124" max="1124" width="3.5703125" style="1" customWidth="1"/>
    <col min="1125" max="1125" width="47.5703125" style="1" customWidth="1"/>
    <col min="1126" max="1126" width="14" style="1" customWidth="1"/>
    <col min="1127" max="1127" width="13.28515625" style="1" customWidth="1"/>
    <col min="1128" max="1128" width="14.42578125" style="1" customWidth="1"/>
    <col min="1129" max="1129" width="10" style="1" customWidth="1"/>
    <col min="1130" max="1378" width="9.140625" style="1"/>
    <col min="1379" max="1379" width="8.42578125" style="1" customWidth="1"/>
    <col min="1380" max="1380" width="3.5703125" style="1" customWidth="1"/>
    <col min="1381" max="1381" width="47.5703125" style="1" customWidth="1"/>
    <col min="1382" max="1382" width="14" style="1" customWidth="1"/>
    <col min="1383" max="1383" width="13.28515625" style="1" customWidth="1"/>
    <col min="1384" max="1384" width="14.42578125" style="1" customWidth="1"/>
    <col min="1385" max="1385" width="10" style="1" customWidth="1"/>
    <col min="1386" max="1634" width="9.140625" style="1"/>
    <col min="1635" max="1635" width="8.42578125" style="1" customWidth="1"/>
    <col min="1636" max="1636" width="3.5703125" style="1" customWidth="1"/>
    <col min="1637" max="1637" width="47.5703125" style="1" customWidth="1"/>
    <col min="1638" max="1638" width="14" style="1" customWidth="1"/>
    <col min="1639" max="1639" width="13.28515625" style="1" customWidth="1"/>
    <col min="1640" max="1640" width="14.42578125" style="1" customWidth="1"/>
    <col min="1641" max="1641" width="10" style="1" customWidth="1"/>
    <col min="1642" max="1890" width="9.140625" style="1"/>
    <col min="1891" max="1891" width="8.42578125" style="1" customWidth="1"/>
    <col min="1892" max="1892" width="3.5703125" style="1" customWidth="1"/>
    <col min="1893" max="1893" width="47.5703125" style="1" customWidth="1"/>
    <col min="1894" max="1894" width="14" style="1" customWidth="1"/>
    <col min="1895" max="1895" width="13.28515625" style="1" customWidth="1"/>
    <col min="1896" max="1896" width="14.42578125" style="1" customWidth="1"/>
    <col min="1897" max="1897" width="10" style="1" customWidth="1"/>
    <col min="1898" max="2146" width="9.140625" style="1"/>
    <col min="2147" max="2147" width="8.42578125" style="1" customWidth="1"/>
    <col min="2148" max="2148" width="3.5703125" style="1" customWidth="1"/>
    <col min="2149" max="2149" width="47.5703125" style="1" customWidth="1"/>
    <col min="2150" max="2150" width="14" style="1" customWidth="1"/>
    <col min="2151" max="2151" width="13.28515625" style="1" customWidth="1"/>
    <col min="2152" max="2152" width="14.42578125" style="1" customWidth="1"/>
    <col min="2153" max="2153" width="10" style="1" customWidth="1"/>
    <col min="2154" max="2402" width="9.140625" style="1"/>
    <col min="2403" max="2403" width="8.42578125" style="1" customWidth="1"/>
    <col min="2404" max="2404" width="3.5703125" style="1" customWidth="1"/>
    <col min="2405" max="2405" width="47.5703125" style="1" customWidth="1"/>
    <col min="2406" max="2406" width="14" style="1" customWidth="1"/>
    <col min="2407" max="2407" width="13.28515625" style="1" customWidth="1"/>
    <col min="2408" max="2408" width="14.42578125" style="1" customWidth="1"/>
    <col min="2409" max="2409" width="10" style="1" customWidth="1"/>
    <col min="2410" max="2658" width="9.140625" style="1"/>
    <col min="2659" max="2659" width="8.42578125" style="1" customWidth="1"/>
    <col min="2660" max="2660" width="3.5703125" style="1" customWidth="1"/>
    <col min="2661" max="2661" width="47.5703125" style="1" customWidth="1"/>
    <col min="2662" max="2662" width="14" style="1" customWidth="1"/>
    <col min="2663" max="2663" width="13.28515625" style="1" customWidth="1"/>
    <col min="2664" max="2664" width="14.42578125" style="1" customWidth="1"/>
    <col min="2665" max="2665" width="10" style="1" customWidth="1"/>
    <col min="2666" max="2914" width="9.140625" style="1"/>
    <col min="2915" max="2915" width="8.42578125" style="1" customWidth="1"/>
    <col min="2916" max="2916" width="3.5703125" style="1" customWidth="1"/>
    <col min="2917" max="2917" width="47.5703125" style="1" customWidth="1"/>
    <col min="2918" max="2918" width="14" style="1" customWidth="1"/>
    <col min="2919" max="2919" width="13.28515625" style="1" customWidth="1"/>
    <col min="2920" max="2920" width="14.42578125" style="1" customWidth="1"/>
    <col min="2921" max="2921" width="10" style="1" customWidth="1"/>
    <col min="2922" max="3170" width="9.140625" style="1"/>
    <col min="3171" max="3171" width="8.42578125" style="1" customWidth="1"/>
    <col min="3172" max="3172" width="3.5703125" style="1" customWidth="1"/>
    <col min="3173" max="3173" width="47.5703125" style="1" customWidth="1"/>
    <col min="3174" max="3174" width="14" style="1" customWidth="1"/>
    <col min="3175" max="3175" width="13.28515625" style="1" customWidth="1"/>
    <col min="3176" max="3176" width="14.42578125" style="1" customWidth="1"/>
    <col min="3177" max="3177" width="10" style="1" customWidth="1"/>
    <col min="3178" max="3426" width="9.140625" style="1"/>
    <col min="3427" max="3427" width="8.42578125" style="1" customWidth="1"/>
    <col min="3428" max="3428" width="3.5703125" style="1" customWidth="1"/>
    <col min="3429" max="3429" width="47.5703125" style="1" customWidth="1"/>
    <col min="3430" max="3430" width="14" style="1" customWidth="1"/>
    <col min="3431" max="3431" width="13.28515625" style="1" customWidth="1"/>
    <col min="3432" max="3432" width="14.42578125" style="1" customWidth="1"/>
    <col min="3433" max="3433" width="10" style="1" customWidth="1"/>
    <col min="3434" max="3682" width="9.140625" style="1"/>
    <col min="3683" max="3683" width="8.42578125" style="1" customWidth="1"/>
    <col min="3684" max="3684" width="3.5703125" style="1" customWidth="1"/>
    <col min="3685" max="3685" width="47.5703125" style="1" customWidth="1"/>
    <col min="3686" max="3686" width="14" style="1" customWidth="1"/>
    <col min="3687" max="3687" width="13.28515625" style="1" customWidth="1"/>
    <col min="3688" max="3688" width="14.42578125" style="1" customWidth="1"/>
    <col min="3689" max="3689" width="10" style="1" customWidth="1"/>
    <col min="3690" max="3938" width="9.140625" style="1"/>
    <col min="3939" max="3939" width="8.42578125" style="1" customWidth="1"/>
    <col min="3940" max="3940" width="3.5703125" style="1" customWidth="1"/>
    <col min="3941" max="3941" width="47.5703125" style="1" customWidth="1"/>
    <col min="3942" max="3942" width="14" style="1" customWidth="1"/>
    <col min="3943" max="3943" width="13.28515625" style="1" customWidth="1"/>
    <col min="3944" max="3944" width="14.42578125" style="1" customWidth="1"/>
    <col min="3945" max="3945" width="10" style="1" customWidth="1"/>
    <col min="3946" max="4194" width="9.140625" style="1"/>
    <col min="4195" max="4195" width="8.42578125" style="1" customWidth="1"/>
    <col min="4196" max="4196" width="3.5703125" style="1" customWidth="1"/>
    <col min="4197" max="4197" width="47.5703125" style="1" customWidth="1"/>
    <col min="4198" max="4198" width="14" style="1" customWidth="1"/>
    <col min="4199" max="4199" width="13.28515625" style="1" customWidth="1"/>
    <col min="4200" max="4200" width="14.42578125" style="1" customWidth="1"/>
    <col min="4201" max="4201" width="10" style="1" customWidth="1"/>
    <col min="4202" max="4450" width="9.140625" style="1"/>
    <col min="4451" max="4451" width="8.42578125" style="1" customWidth="1"/>
    <col min="4452" max="4452" width="3.5703125" style="1" customWidth="1"/>
    <col min="4453" max="4453" width="47.5703125" style="1" customWidth="1"/>
    <col min="4454" max="4454" width="14" style="1" customWidth="1"/>
    <col min="4455" max="4455" width="13.28515625" style="1" customWidth="1"/>
    <col min="4456" max="4456" width="14.42578125" style="1" customWidth="1"/>
    <col min="4457" max="4457" width="10" style="1" customWidth="1"/>
    <col min="4458" max="4706" width="9.140625" style="1"/>
    <col min="4707" max="4707" width="8.42578125" style="1" customWidth="1"/>
    <col min="4708" max="4708" width="3.5703125" style="1" customWidth="1"/>
    <col min="4709" max="4709" width="47.5703125" style="1" customWidth="1"/>
    <col min="4710" max="4710" width="14" style="1" customWidth="1"/>
    <col min="4711" max="4711" width="13.28515625" style="1" customWidth="1"/>
    <col min="4712" max="4712" width="14.42578125" style="1" customWidth="1"/>
    <col min="4713" max="4713" width="10" style="1" customWidth="1"/>
    <col min="4714" max="4962" width="9.140625" style="1"/>
    <col min="4963" max="4963" width="8.42578125" style="1" customWidth="1"/>
    <col min="4964" max="4964" width="3.5703125" style="1" customWidth="1"/>
    <col min="4965" max="4965" width="47.5703125" style="1" customWidth="1"/>
    <col min="4966" max="4966" width="14" style="1" customWidth="1"/>
    <col min="4967" max="4967" width="13.28515625" style="1" customWidth="1"/>
    <col min="4968" max="4968" width="14.42578125" style="1" customWidth="1"/>
    <col min="4969" max="4969" width="10" style="1" customWidth="1"/>
    <col min="4970" max="5218" width="9.140625" style="1"/>
    <col min="5219" max="5219" width="8.42578125" style="1" customWidth="1"/>
    <col min="5220" max="5220" width="3.5703125" style="1" customWidth="1"/>
    <col min="5221" max="5221" width="47.5703125" style="1" customWidth="1"/>
    <col min="5222" max="5222" width="14" style="1" customWidth="1"/>
    <col min="5223" max="5223" width="13.28515625" style="1" customWidth="1"/>
    <col min="5224" max="5224" width="14.42578125" style="1" customWidth="1"/>
    <col min="5225" max="5225" width="10" style="1" customWidth="1"/>
    <col min="5226" max="5474" width="9.140625" style="1"/>
    <col min="5475" max="5475" width="8.42578125" style="1" customWidth="1"/>
    <col min="5476" max="5476" width="3.5703125" style="1" customWidth="1"/>
    <col min="5477" max="5477" width="47.5703125" style="1" customWidth="1"/>
    <col min="5478" max="5478" width="14" style="1" customWidth="1"/>
    <col min="5479" max="5479" width="13.28515625" style="1" customWidth="1"/>
    <col min="5480" max="5480" width="14.42578125" style="1" customWidth="1"/>
    <col min="5481" max="5481" width="10" style="1" customWidth="1"/>
    <col min="5482" max="5730" width="9.140625" style="1"/>
    <col min="5731" max="5731" width="8.42578125" style="1" customWidth="1"/>
    <col min="5732" max="5732" width="3.5703125" style="1" customWidth="1"/>
    <col min="5733" max="5733" width="47.5703125" style="1" customWidth="1"/>
    <col min="5734" max="5734" width="14" style="1" customWidth="1"/>
    <col min="5735" max="5735" width="13.28515625" style="1" customWidth="1"/>
    <col min="5736" max="5736" width="14.42578125" style="1" customWidth="1"/>
    <col min="5737" max="5737" width="10" style="1" customWidth="1"/>
    <col min="5738" max="5986" width="9.140625" style="1"/>
    <col min="5987" max="5987" width="8.42578125" style="1" customWidth="1"/>
    <col min="5988" max="5988" width="3.5703125" style="1" customWidth="1"/>
    <col min="5989" max="5989" width="47.5703125" style="1" customWidth="1"/>
    <col min="5990" max="5990" width="14" style="1" customWidth="1"/>
    <col min="5991" max="5991" width="13.28515625" style="1" customWidth="1"/>
    <col min="5992" max="5992" width="14.42578125" style="1" customWidth="1"/>
    <col min="5993" max="5993" width="10" style="1" customWidth="1"/>
    <col min="5994" max="6242" width="9.140625" style="1"/>
    <col min="6243" max="6243" width="8.42578125" style="1" customWidth="1"/>
    <col min="6244" max="6244" width="3.5703125" style="1" customWidth="1"/>
    <col min="6245" max="6245" width="47.5703125" style="1" customWidth="1"/>
    <col min="6246" max="6246" width="14" style="1" customWidth="1"/>
    <col min="6247" max="6247" width="13.28515625" style="1" customWidth="1"/>
    <col min="6248" max="6248" width="14.42578125" style="1" customWidth="1"/>
    <col min="6249" max="6249" width="10" style="1" customWidth="1"/>
    <col min="6250" max="6498" width="9.140625" style="1"/>
    <col min="6499" max="6499" width="8.42578125" style="1" customWidth="1"/>
    <col min="6500" max="6500" width="3.5703125" style="1" customWidth="1"/>
    <col min="6501" max="6501" width="47.5703125" style="1" customWidth="1"/>
    <col min="6502" max="6502" width="14" style="1" customWidth="1"/>
    <col min="6503" max="6503" width="13.28515625" style="1" customWidth="1"/>
    <col min="6504" max="6504" width="14.42578125" style="1" customWidth="1"/>
    <col min="6505" max="6505" width="10" style="1" customWidth="1"/>
    <col min="6506" max="6754" width="9.140625" style="1"/>
    <col min="6755" max="6755" width="8.42578125" style="1" customWidth="1"/>
    <col min="6756" max="6756" width="3.5703125" style="1" customWidth="1"/>
    <col min="6757" max="6757" width="47.5703125" style="1" customWidth="1"/>
    <col min="6758" max="6758" width="14" style="1" customWidth="1"/>
    <col min="6759" max="6759" width="13.28515625" style="1" customWidth="1"/>
    <col min="6760" max="6760" width="14.42578125" style="1" customWidth="1"/>
    <col min="6761" max="6761" width="10" style="1" customWidth="1"/>
    <col min="6762" max="7010" width="9.140625" style="1"/>
    <col min="7011" max="7011" width="8.42578125" style="1" customWidth="1"/>
    <col min="7012" max="7012" width="3.5703125" style="1" customWidth="1"/>
    <col min="7013" max="7013" width="47.5703125" style="1" customWidth="1"/>
    <col min="7014" max="7014" width="14" style="1" customWidth="1"/>
    <col min="7015" max="7015" width="13.28515625" style="1" customWidth="1"/>
    <col min="7016" max="7016" width="14.42578125" style="1" customWidth="1"/>
    <col min="7017" max="7017" width="10" style="1" customWidth="1"/>
    <col min="7018" max="7266" width="9.140625" style="1"/>
    <col min="7267" max="7267" width="8.42578125" style="1" customWidth="1"/>
    <col min="7268" max="7268" width="3.5703125" style="1" customWidth="1"/>
    <col min="7269" max="7269" width="47.5703125" style="1" customWidth="1"/>
    <col min="7270" max="7270" width="14" style="1" customWidth="1"/>
    <col min="7271" max="7271" width="13.28515625" style="1" customWidth="1"/>
    <col min="7272" max="7272" width="14.42578125" style="1" customWidth="1"/>
    <col min="7273" max="7273" width="10" style="1" customWidth="1"/>
    <col min="7274" max="7522" width="9.140625" style="1"/>
    <col min="7523" max="7523" width="8.42578125" style="1" customWidth="1"/>
    <col min="7524" max="7524" width="3.5703125" style="1" customWidth="1"/>
    <col min="7525" max="7525" width="47.5703125" style="1" customWidth="1"/>
    <col min="7526" max="7526" width="14" style="1" customWidth="1"/>
    <col min="7527" max="7527" width="13.28515625" style="1" customWidth="1"/>
    <col min="7528" max="7528" width="14.42578125" style="1" customWidth="1"/>
    <col min="7529" max="7529" width="10" style="1" customWidth="1"/>
    <col min="7530" max="7778" width="9.140625" style="1"/>
    <col min="7779" max="7779" width="8.42578125" style="1" customWidth="1"/>
    <col min="7780" max="7780" width="3.5703125" style="1" customWidth="1"/>
    <col min="7781" max="7781" width="47.5703125" style="1" customWidth="1"/>
    <col min="7782" max="7782" width="14" style="1" customWidth="1"/>
    <col min="7783" max="7783" width="13.28515625" style="1" customWidth="1"/>
    <col min="7784" max="7784" width="14.42578125" style="1" customWidth="1"/>
    <col min="7785" max="7785" width="10" style="1" customWidth="1"/>
    <col min="7786" max="8034" width="9.140625" style="1"/>
    <col min="8035" max="8035" width="8.42578125" style="1" customWidth="1"/>
    <col min="8036" max="8036" width="3.5703125" style="1" customWidth="1"/>
    <col min="8037" max="8037" width="47.5703125" style="1" customWidth="1"/>
    <col min="8038" max="8038" width="14" style="1" customWidth="1"/>
    <col min="8039" max="8039" width="13.28515625" style="1" customWidth="1"/>
    <col min="8040" max="8040" width="14.42578125" style="1" customWidth="1"/>
    <col min="8041" max="8041" width="10" style="1" customWidth="1"/>
    <col min="8042" max="8290" width="9.140625" style="1"/>
    <col min="8291" max="8291" width="8.42578125" style="1" customWidth="1"/>
    <col min="8292" max="8292" width="3.5703125" style="1" customWidth="1"/>
    <col min="8293" max="8293" width="47.5703125" style="1" customWidth="1"/>
    <col min="8294" max="8294" width="14" style="1" customWidth="1"/>
    <col min="8295" max="8295" width="13.28515625" style="1" customWidth="1"/>
    <col min="8296" max="8296" width="14.42578125" style="1" customWidth="1"/>
    <col min="8297" max="8297" width="10" style="1" customWidth="1"/>
    <col min="8298" max="8546" width="9.140625" style="1"/>
    <col min="8547" max="8547" width="8.42578125" style="1" customWidth="1"/>
    <col min="8548" max="8548" width="3.5703125" style="1" customWidth="1"/>
    <col min="8549" max="8549" width="47.5703125" style="1" customWidth="1"/>
    <col min="8550" max="8550" width="14" style="1" customWidth="1"/>
    <col min="8551" max="8551" width="13.28515625" style="1" customWidth="1"/>
    <col min="8552" max="8552" width="14.42578125" style="1" customWidth="1"/>
    <col min="8553" max="8553" width="10" style="1" customWidth="1"/>
    <col min="8554" max="8802" width="9.140625" style="1"/>
    <col min="8803" max="8803" width="8.42578125" style="1" customWidth="1"/>
    <col min="8804" max="8804" width="3.5703125" style="1" customWidth="1"/>
    <col min="8805" max="8805" width="47.5703125" style="1" customWidth="1"/>
    <col min="8806" max="8806" width="14" style="1" customWidth="1"/>
    <col min="8807" max="8807" width="13.28515625" style="1" customWidth="1"/>
    <col min="8808" max="8808" width="14.42578125" style="1" customWidth="1"/>
    <col min="8809" max="8809" width="10" style="1" customWidth="1"/>
    <col min="8810" max="9058" width="9.140625" style="1"/>
    <col min="9059" max="9059" width="8.42578125" style="1" customWidth="1"/>
    <col min="9060" max="9060" width="3.5703125" style="1" customWidth="1"/>
    <col min="9061" max="9061" width="47.5703125" style="1" customWidth="1"/>
    <col min="9062" max="9062" width="14" style="1" customWidth="1"/>
    <col min="9063" max="9063" width="13.28515625" style="1" customWidth="1"/>
    <col min="9064" max="9064" width="14.42578125" style="1" customWidth="1"/>
    <col min="9065" max="9065" width="10" style="1" customWidth="1"/>
    <col min="9066" max="9314" width="9.140625" style="1"/>
    <col min="9315" max="9315" width="8.42578125" style="1" customWidth="1"/>
    <col min="9316" max="9316" width="3.5703125" style="1" customWidth="1"/>
    <col min="9317" max="9317" width="47.5703125" style="1" customWidth="1"/>
    <col min="9318" max="9318" width="14" style="1" customWidth="1"/>
    <col min="9319" max="9319" width="13.28515625" style="1" customWidth="1"/>
    <col min="9320" max="9320" width="14.42578125" style="1" customWidth="1"/>
    <col min="9321" max="9321" width="10" style="1" customWidth="1"/>
    <col min="9322" max="9570" width="9.140625" style="1"/>
    <col min="9571" max="9571" width="8.42578125" style="1" customWidth="1"/>
    <col min="9572" max="9572" width="3.5703125" style="1" customWidth="1"/>
    <col min="9573" max="9573" width="47.5703125" style="1" customWidth="1"/>
    <col min="9574" max="9574" width="14" style="1" customWidth="1"/>
    <col min="9575" max="9575" width="13.28515625" style="1" customWidth="1"/>
    <col min="9576" max="9576" width="14.42578125" style="1" customWidth="1"/>
    <col min="9577" max="9577" width="10" style="1" customWidth="1"/>
    <col min="9578" max="9826" width="9.140625" style="1"/>
    <col min="9827" max="9827" width="8.42578125" style="1" customWidth="1"/>
    <col min="9828" max="9828" width="3.5703125" style="1" customWidth="1"/>
    <col min="9829" max="9829" width="47.5703125" style="1" customWidth="1"/>
    <col min="9830" max="9830" width="14" style="1" customWidth="1"/>
    <col min="9831" max="9831" width="13.28515625" style="1" customWidth="1"/>
    <col min="9832" max="9832" width="14.42578125" style="1" customWidth="1"/>
    <col min="9833" max="9833" width="10" style="1" customWidth="1"/>
    <col min="9834" max="10082" width="9.140625" style="1"/>
    <col min="10083" max="10083" width="8.42578125" style="1" customWidth="1"/>
    <col min="10084" max="10084" width="3.5703125" style="1" customWidth="1"/>
    <col min="10085" max="10085" width="47.5703125" style="1" customWidth="1"/>
    <col min="10086" max="10086" width="14" style="1" customWidth="1"/>
    <col min="10087" max="10087" width="13.28515625" style="1" customWidth="1"/>
    <col min="10088" max="10088" width="14.42578125" style="1" customWidth="1"/>
    <col min="10089" max="10089" width="10" style="1" customWidth="1"/>
    <col min="10090" max="10338" width="9.140625" style="1"/>
    <col min="10339" max="10339" width="8.42578125" style="1" customWidth="1"/>
    <col min="10340" max="10340" width="3.5703125" style="1" customWidth="1"/>
    <col min="10341" max="10341" width="47.5703125" style="1" customWidth="1"/>
    <col min="10342" max="10342" width="14" style="1" customWidth="1"/>
    <col min="10343" max="10343" width="13.28515625" style="1" customWidth="1"/>
    <col min="10344" max="10344" width="14.42578125" style="1" customWidth="1"/>
    <col min="10345" max="10345" width="10" style="1" customWidth="1"/>
    <col min="10346" max="10594" width="9.140625" style="1"/>
    <col min="10595" max="10595" width="8.42578125" style="1" customWidth="1"/>
    <col min="10596" max="10596" width="3.5703125" style="1" customWidth="1"/>
    <col min="10597" max="10597" width="47.5703125" style="1" customWidth="1"/>
    <col min="10598" max="10598" width="14" style="1" customWidth="1"/>
    <col min="10599" max="10599" width="13.28515625" style="1" customWidth="1"/>
    <col min="10600" max="10600" width="14.42578125" style="1" customWidth="1"/>
    <col min="10601" max="10601" width="10" style="1" customWidth="1"/>
    <col min="10602" max="10850" width="9.140625" style="1"/>
    <col min="10851" max="10851" width="8.42578125" style="1" customWidth="1"/>
    <col min="10852" max="10852" width="3.5703125" style="1" customWidth="1"/>
    <col min="10853" max="10853" width="47.5703125" style="1" customWidth="1"/>
    <col min="10854" max="10854" width="14" style="1" customWidth="1"/>
    <col min="10855" max="10855" width="13.28515625" style="1" customWidth="1"/>
    <col min="10856" max="10856" width="14.42578125" style="1" customWidth="1"/>
    <col min="10857" max="10857" width="10" style="1" customWidth="1"/>
    <col min="10858" max="11106" width="9.140625" style="1"/>
    <col min="11107" max="11107" width="8.42578125" style="1" customWidth="1"/>
    <col min="11108" max="11108" width="3.5703125" style="1" customWidth="1"/>
    <col min="11109" max="11109" width="47.5703125" style="1" customWidth="1"/>
    <col min="11110" max="11110" width="14" style="1" customWidth="1"/>
    <col min="11111" max="11111" width="13.28515625" style="1" customWidth="1"/>
    <col min="11112" max="11112" width="14.42578125" style="1" customWidth="1"/>
    <col min="11113" max="11113" width="10" style="1" customWidth="1"/>
    <col min="11114" max="11362" width="9.140625" style="1"/>
    <col min="11363" max="11363" width="8.42578125" style="1" customWidth="1"/>
    <col min="11364" max="11364" width="3.5703125" style="1" customWidth="1"/>
    <col min="11365" max="11365" width="47.5703125" style="1" customWidth="1"/>
    <col min="11366" max="11366" width="14" style="1" customWidth="1"/>
    <col min="11367" max="11367" width="13.28515625" style="1" customWidth="1"/>
    <col min="11368" max="11368" width="14.42578125" style="1" customWidth="1"/>
    <col min="11369" max="11369" width="10" style="1" customWidth="1"/>
    <col min="11370" max="11618" width="9.140625" style="1"/>
    <col min="11619" max="11619" width="8.42578125" style="1" customWidth="1"/>
    <col min="11620" max="11620" width="3.5703125" style="1" customWidth="1"/>
    <col min="11621" max="11621" width="47.5703125" style="1" customWidth="1"/>
    <col min="11622" max="11622" width="14" style="1" customWidth="1"/>
    <col min="11623" max="11623" width="13.28515625" style="1" customWidth="1"/>
    <col min="11624" max="11624" width="14.42578125" style="1" customWidth="1"/>
    <col min="11625" max="11625" width="10" style="1" customWidth="1"/>
    <col min="11626" max="11874" width="9.140625" style="1"/>
    <col min="11875" max="11875" width="8.42578125" style="1" customWidth="1"/>
    <col min="11876" max="11876" width="3.5703125" style="1" customWidth="1"/>
    <col min="11877" max="11877" width="47.5703125" style="1" customWidth="1"/>
    <col min="11878" max="11878" width="14" style="1" customWidth="1"/>
    <col min="11879" max="11879" width="13.28515625" style="1" customWidth="1"/>
    <col min="11880" max="11880" width="14.42578125" style="1" customWidth="1"/>
    <col min="11881" max="11881" width="10" style="1" customWidth="1"/>
    <col min="11882" max="12130" width="9.140625" style="1"/>
    <col min="12131" max="12131" width="8.42578125" style="1" customWidth="1"/>
    <col min="12132" max="12132" width="3.5703125" style="1" customWidth="1"/>
    <col min="12133" max="12133" width="47.5703125" style="1" customWidth="1"/>
    <col min="12134" max="12134" width="14" style="1" customWidth="1"/>
    <col min="12135" max="12135" width="13.28515625" style="1" customWidth="1"/>
    <col min="12136" max="12136" width="14.42578125" style="1" customWidth="1"/>
    <col min="12137" max="12137" width="10" style="1" customWidth="1"/>
    <col min="12138" max="12386" width="9.140625" style="1"/>
    <col min="12387" max="12387" width="8.42578125" style="1" customWidth="1"/>
    <col min="12388" max="12388" width="3.5703125" style="1" customWidth="1"/>
    <col min="12389" max="12389" width="47.5703125" style="1" customWidth="1"/>
    <col min="12390" max="12390" width="14" style="1" customWidth="1"/>
    <col min="12391" max="12391" width="13.28515625" style="1" customWidth="1"/>
    <col min="12392" max="12392" width="14.42578125" style="1" customWidth="1"/>
    <col min="12393" max="12393" width="10" style="1" customWidth="1"/>
    <col min="12394" max="12642" width="9.140625" style="1"/>
    <col min="12643" max="12643" width="8.42578125" style="1" customWidth="1"/>
    <col min="12644" max="12644" width="3.5703125" style="1" customWidth="1"/>
    <col min="12645" max="12645" width="47.5703125" style="1" customWidth="1"/>
    <col min="12646" max="12646" width="14" style="1" customWidth="1"/>
    <col min="12647" max="12647" width="13.28515625" style="1" customWidth="1"/>
    <col min="12648" max="12648" width="14.42578125" style="1" customWidth="1"/>
    <col min="12649" max="12649" width="10" style="1" customWidth="1"/>
    <col min="12650" max="12898" width="9.140625" style="1"/>
    <col min="12899" max="12899" width="8.42578125" style="1" customWidth="1"/>
    <col min="12900" max="12900" width="3.5703125" style="1" customWidth="1"/>
    <col min="12901" max="12901" width="47.5703125" style="1" customWidth="1"/>
    <col min="12902" max="12902" width="14" style="1" customWidth="1"/>
    <col min="12903" max="12903" width="13.28515625" style="1" customWidth="1"/>
    <col min="12904" max="12904" width="14.42578125" style="1" customWidth="1"/>
    <col min="12905" max="12905" width="10" style="1" customWidth="1"/>
    <col min="12906" max="13154" width="9.140625" style="1"/>
    <col min="13155" max="13155" width="8.42578125" style="1" customWidth="1"/>
    <col min="13156" max="13156" width="3.5703125" style="1" customWidth="1"/>
    <col min="13157" max="13157" width="47.5703125" style="1" customWidth="1"/>
    <col min="13158" max="13158" width="14" style="1" customWidth="1"/>
    <col min="13159" max="13159" width="13.28515625" style="1" customWidth="1"/>
    <col min="13160" max="13160" width="14.42578125" style="1" customWidth="1"/>
    <col min="13161" max="13161" width="10" style="1" customWidth="1"/>
    <col min="13162" max="13410" width="9.140625" style="1"/>
    <col min="13411" max="13411" width="8.42578125" style="1" customWidth="1"/>
    <col min="13412" max="13412" width="3.5703125" style="1" customWidth="1"/>
    <col min="13413" max="13413" width="47.5703125" style="1" customWidth="1"/>
    <col min="13414" max="13414" width="14" style="1" customWidth="1"/>
    <col min="13415" max="13415" width="13.28515625" style="1" customWidth="1"/>
    <col min="13416" max="13416" width="14.42578125" style="1" customWidth="1"/>
    <col min="13417" max="13417" width="10" style="1" customWidth="1"/>
    <col min="13418" max="13666" width="9.140625" style="1"/>
    <col min="13667" max="13667" width="8.42578125" style="1" customWidth="1"/>
    <col min="13668" max="13668" width="3.5703125" style="1" customWidth="1"/>
    <col min="13669" max="13669" width="47.5703125" style="1" customWidth="1"/>
    <col min="13670" max="13670" width="14" style="1" customWidth="1"/>
    <col min="13671" max="13671" width="13.28515625" style="1" customWidth="1"/>
    <col min="13672" max="13672" width="14.42578125" style="1" customWidth="1"/>
    <col min="13673" max="13673" width="10" style="1" customWidth="1"/>
    <col min="13674" max="13922" width="9.140625" style="1"/>
    <col min="13923" max="13923" width="8.42578125" style="1" customWidth="1"/>
    <col min="13924" max="13924" width="3.5703125" style="1" customWidth="1"/>
    <col min="13925" max="13925" width="47.5703125" style="1" customWidth="1"/>
    <col min="13926" max="13926" width="14" style="1" customWidth="1"/>
    <col min="13927" max="13927" width="13.28515625" style="1" customWidth="1"/>
    <col min="13928" max="13928" width="14.42578125" style="1" customWidth="1"/>
    <col min="13929" max="13929" width="10" style="1" customWidth="1"/>
    <col min="13930" max="14178" width="9.140625" style="1"/>
    <col min="14179" max="14179" width="8.42578125" style="1" customWidth="1"/>
    <col min="14180" max="14180" width="3.5703125" style="1" customWidth="1"/>
    <col min="14181" max="14181" width="47.5703125" style="1" customWidth="1"/>
    <col min="14182" max="14182" width="14" style="1" customWidth="1"/>
    <col min="14183" max="14183" width="13.28515625" style="1" customWidth="1"/>
    <col min="14184" max="14184" width="14.42578125" style="1" customWidth="1"/>
    <col min="14185" max="14185" width="10" style="1" customWidth="1"/>
    <col min="14186" max="14434" width="9.140625" style="1"/>
    <col min="14435" max="14435" width="8.42578125" style="1" customWidth="1"/>
    <col min="14436" max="14436" width="3.5703125" style="1" customWidth="1"/>
    <col min="14437" max="14437" width="47.5703125" style="1" customWidth="1"/>
    <col min="14438" max="14438" width="14" style="1" customWidth="1"/>
    <col min="14439" max="14439" width="13.28515625" style="1" customWidth="1"/>
    <col min="14440" max="14440" width="14.42578125" style="1" customWidth="1"/>
    <col min="14441" max="14441" width="10" style="1" customWidth="1"/>
    <col min="14442" max="14690" width="9.140625" style="1"/>
    <col min="14691" max="14691" width="8.42578125" style="1" customWidth="1"/>
    <col min="14692" max="14692" width="3.5703125" style="1" customWidth="1"/>
    <col min="14693" max="14693" width="47.5703125" style="1" customWidth="1"/>
    <col min="14694" max="14694" width="14" style="1" customWidth="1"/>
    <col min="14695" max="14695" width="13.28515625" style="1" customWidth="1"/>
    <col min="14696" max="14696" width="14.42578125" style="1" customWidth="1"/>
    <col min="14697" max="14697" width="10" style="1" customWidth="1"/>
    <col min="14698" max="14946" width="9.140625" style="1"/>
    <col min="14947" max="14947" width="8.42578125" style="1" customWidth="1"/>
    <col min="14948" max="14948" width="3.5703125" style="1" customWidth="1"/>
    <col min="14949" max="14949" width="47.5703125" style="1" customWidth="1"/>
    <col min="14950" max="14950" width="14" style="1" customWidth="1"/>
    <col min="14951" max="14951" width="13.28515625" style="1" customWidth="1"/>
    <col min="14952" max="14952" width="14.42578125" style="1" customWidth="1"/>
    <col min="14953" max="14953" width="10" style="1" customWidth="1"/>
    <col min="14954" max="15202" width="9.140625" style="1"/>
    <col min="15203" max="15203" width="8.42578125" style="1" customWidth="1"/>
    <col min="15204" max="15204" width="3.5703125" style="1" customWidth="1"/>
    <col min="15205" max="15205" width="47.5703125" style="1" customWidth="1"/>
    <col min="15206" max="15206" width="14" style="1" customWidth="1"/>
    <col min="15207" max="15207" width="13.28515625" style="1" customWidth="1"/>
    <col min="15208" max="15208" width="14.42578125" style="1" customWidth="1"/>
    <col min="15209" max="15209" width="10" style="1" customWidth="1"/>
    <col min="15210" max="15458" width="9.140625" style="1"/>
    <col min="15459" max="15459" width="8.42578125" style="1" customWidth="1"/>
    <col min="15460" max="15460" width="3.5703125" style="1" customWidth="1"/>
    <col min="15461" max="15461" width="47.5703125" style="1" customWidth="1"/>
    <col min="15462" max="15462" width="14" style="1" customWidth="1"/>
    <col min="15463" max="15463" width="13.28515625" style="1" customWidth="1"/>
    <col min="15464" max="15464" width="14.42578125" style="1" customWidth="1"/>
    <col min="15465" max="15465" width="10" style="1" customWidth="1"/>
    <col min="15466" max="15714" width="9.140625" style="1"/>
    <col min="15715" max="15715" width="8.42578125" style="1" customWidth="1"/>
    <col min="15716" max="15716" width="3.5703125" style="1" customWidth="1"/>
    <col min="15717" max="15717" width="47.5703125" style="1" customWidth="1"/>
    <col min="15718" max="15718" width="14" style="1" customWidth="1"/>
    <col min="15719" max="15719" width="13.28515625" style="1" customWidth="1"/>
    <col min="15720" max="15720" width="14.42578125" style="1" customWidth="1"/>
    <col min="15721" max="15721" width="10" style="1" customWidth="1"/>
    <col min="15722" max="15970" width="9.140625" style="1"/>
    <col min="15971" max="15971" width="8.42578125" style="1" customWidth="1"/>
    <col min="15972" max="15972" width="3.5703125" style="1" customWidth="1"/>
    <col min="15973" max="15973" width="47.5703125" style="1" customWidth="1"/>
    <col min="15974" max="15974" width="14" style="1" customWidth="1"/>
    <col min="15975" max="15975" width="13.28515625" style="1" customWidth="1"/>
    <col min="15976" max="15976" width="14.42578125" style="1" customWidth="1"/>
    <col min="15977" max="15977" width="10" style="1" customWidth="1"/>
    <col min="15978" max="16384" width="9.140625" style="1"/>
  </cols>
  <sheetData>
    <row r="1" spans="1:11" ht="13.5" thickBot="1" x14ac:dyDescent="0.25">
      <c r="A1" s="77" t="s">
        <v>593</v>
      </c>
    </row>
    <row r="2" spans="1:11" ht="26.25" thickBot="1" x14ac:dyDescent="0.25">
      <c r="A2" s="16" t="s">
        <v>81</v>
      </c>
      <c r="B2" s="2" t="s">
        <v>82</v>
      </c>
      <c r="C2" s="49"/>
      <c r="D2" s="185" t="s">
        <v>527</v>
      </c>
      <c r="E2" s="186" t="s">
        <v>528</v>
      </c>
      <c r="F2" s="187" t="s">
        <v>529</v>
      </c>
      <c r="G2" s="188" t="s">
        <v>530</v>
      </c>
    </row>
    <row r="3" spans="1:11" ht="13.5" thickBot="1" x14ac:dyDescent="0.25">
      <c r="A3" s="189"/>
      <c r="B3" s="190" t="s">
        <v>83</v>
      </c>
      <c r="C3" s="191"/>
      <c r="D3" s="192">
        <f>D4+D7+D99+D133</f>
        <v>11414611</v>
      </c>
      <c r="E3" s="193">
        <f>E4+E7+E99+E133</f>
        <v>1725829.43</v>
      </c>
      <c r="F3" s="193">
        <f t="shared" ref="F3:F66" si="0">D3-E3</f>
        <v>9688781.5700000003</v>
      </c>
      <c r="G3" s="194">
        <f t="shared" ref="G3:G29" si="1">E3/D3</f>
        <v>0.1511947652004961</v>
      </c>
    </row>
    <row r="4" spans="1:11" ht="13.5" thickBot="1" x14ac:dyDescent="0.25">
      <c r="A4" s="35">
        <v>30</v>
      </c>
      <c r="B4" s="4" t="s">
        <v>84</v>
      </c>
      <c r="C4" s="50"/>
      <c r="D4" s="78">
        <f>SUM(D5:D6)</f>
        <v>6787339</v>
      </c>
      <c r="E4" s="114">
        <f>SUM(E5:E6)</f>
        <v>950534.41999999993</v>
      </c>
      <c r="F4" s="127">
        <f t="shared" si="0"/>
        <v>5836804.5800000001</v>
      </c>
      <c r="G4" s="128">
        <f t="shared" si="1"/>
        <v>0.14004522538214165</v>
      </c>
    </row>
    <row r="5" spans="1:11" x14ac:dyDescent="0.2">
      <c r="A5" s="36">
        <v>3000</v>
      </c>
      <c r="B5" s="5"/>
      <c r="C5" s="51" t="s">
        <v>11</v>
      </c>
      <c r="D5" s="88">
        <v>6270000</v>
      </c>
      <c r="E5" s="115">
        <v>949187.48</v>
      </c>
      <c r="F5" s="120">
        <f t="shared" si="0"/>
        <v>5320812.5199999996</v>
      </c>
      <c r="G5" s="122">
        <f t="shared" si="1"/>
        <v>0.15138556299840511</v>
      </c>
      <c r="J5" s="242"/>
    </row>
    <row r="6" spans="1:11" ht="13.5" thickBot="1" x14ac:dyDescent="0.25">
      <c r="A6" s="37">
        <v>3030</v>
      </c>
      <c r="B6" s="6"/>
      <c r="C6" s="51" t="s">
        <v>12</v>
      </c>
      <c r="D6" s="95">
        <v>517339</v>
      </c>
      <c r="E6" s="115">
        <v>1346.94</v>
      </c>
      <c r="F6" s="121">
        <f t="shared" si="0"/>
        <v>515992.06</v>
      </c>
      <c r="G6" s="123">
        <f t="shared" si="1"/>
        <v>2.6035926152870748E-3</v>
      </c>
    </row>
    <row r="7" spans="1:11" ht="13.5" thickBot="1" x14ac:dyDescent="0.25">
      <c r="A7" s="35">
        <v>32</v>
      </c>
      <c r="B7" s="3" t="s">
        <v>85</v>
      </c>
      <c r="C7" s="50"/>
      <c r="D7" s="78">
        <f>SUM(D8+D10+D83)</f>
        <v>700679</v>
      </c>
      <c r="E7" s="114">
        <f>SUM(E8+E10+E83)</f>
        <v>113428</v>
      </c>
      <c r="F7" s="129">
        <f t="shared" si="0"/>
        <v>587251</v>
      </c>
      <c r="G7" s="128">
        <f t="shared" si="1"/>
        <v>0.16188297351568978</v>
      </c>
    </row>
    <row r="8" spans="1:11" s="9" customFormat="1" x14ac:dyDescent="0.2">
      <c r="A8" s="39">
        <v>320</v>
      </c>
      <c r="B8" s="10"/>
      <c r="C8" s="52" t="s">
        <v>131</v>
      </c>
      <c r="D8" s="79">
        <f>SUM(D9:D9)</f>
        <v>12500</v>
      </c>
      <c r="E8" s="125">
        <f>SUM(E9:E9)</f>
        <v>1320</v>
      </c>
      <c r="F8" s="130">
        <f t="shared" si="0"/>
        <v>11180</v>
      </c>
      <c r="G8" s="131">
        <f t="shared" si="1"/>
        <v>0.1056</v>
      </c>
      <c r="K8" s="116"/>
    </row>
    <row r="9" spans="1:11" ht="25.5" x14ac:dyDescent="0.2">
      <c r="A9" s="40">
        <v>320</v>
      </c>
      <c r="B9" s="10"/>
      <c r="C9" s="61" t="s">
        <v>441</v>
      </c>
      <c r="D9" s="88">
        <v>12500</v>
      </c>
      <c r="E9" s="115">
        <v>1320</v>
      </c>
      <c r="F9" s="119">
        <f t="shared" si="0"/>
        <v>11180</v>
      </c>
      <c r="G9" s="123">
        <f t="shared" si="1"/>
        <v>0.1056</v>
      </c>
    </row>
    <row r="10" spans="1:11" s="9" customFormat="1" x14ac:dyDescent="0.2">
      <c r="A10" s="39">
        <v>322</v>
      </c>
      <c r="B10" s="10"/>
      <c r="C10" s="52" t="s">
        <v>132</v>
      </c>
      <c r="D10" s="80">
        <f>SUM(D11+D54+D71+D74+D76+D79+D81)</f>
        <v>645590</v>
      </c>
      <c r="E10" s="126">
        <f>SUM(E11+E54+E71+E74+E76+E79+E81)</f>
        <v>102903.79000000001</v>
      </c>
      <c r="F10" s="130">
        <f t="shared" si="0"/>
        <v>542686.21</v>
      </c>
      <c r="G10" s="131">
        <f t="shared" si="1"/>
        <v>0.15939495655137162</v>
      </c>
      <c r="K10" s="116"/>
    </row>
    <row r="11" spans="1:11" s="9" customFormat="1" x14ac:dyDescent="0.2">
      <c r="A11" s="39">
        <v>3220</v>
      </c>
      <c r="B11" s="10"/>
      <c r="C11" s="53" t="s">
        <v>32</v>
      </c>
      <c r="D11" s="80">
        <f>SUM(D12+D15+D18+D22+D25+D31+D37+D41+D43+D47+D49+D51)</f>
        <v>389120</v>
      </c>
      <c r="E11" s="126">
        <f>SUM(E12+E15+E18+E22+E25+E31+E37+E41+E43+E47+E49+E51)</f>
        <v>77902.75</v>
      </c>
      <c r="F11" s="130">
        <f t="shared" si="0"/>
        <v>311217.25</v>
      </c>
      <c r="G11" s="131">
        <f t="shared" si="1"/>
        <v>0.20020237972861843</v>
      </c>
      <c r="J11" s="116"/>
      <c r="K11" s="116"/>
    </row>
    <row r="12" spans="1:11" s="12" customFormat="1" ht="13.5" x14ac:dyDescent="0.25">
      <c r="A12" s="39">
        <v>3220</v>
      </c>
      <c r="B12" s="18"/>
      <c r="C12" s="23" t="s">
        <v>73</v>
      </c>
      <c r="D12" s="80">
        <f>SUM(D13:D14)</f>
        <v>51760</v>
      </c>
      <c r="E12" s="126">
        <f>SUM(E13:E14)</f>
        <v>11041.52</v>
      </c>
      <c r="F12" s="130">
        <f t="shared" si="0"/>
        <v>40718.479999999996</v>
      </c>
      <c r="G12" s="131">
        <f t="shared" si="1"/>
        <v>0.21332148377125193</v>
      </c>
      <c r="K12" s="233"/>
    </row>
    <row r="13" spans="1:11" x14ac:dyDescent="0.2">
      <c r="A13" s="40">
        <v>3220</v>
      </c>
      <c r="B13" s="6"/>
      <c r="C13" s="21" t="s">
        <v>150</v>
      </c>
      <c r="D13" s="88">
        <v>34760</v>
      </c>
      <c r="E13" s="115">
        <v>7726.32</v>
      </c>
      <c r="F13" s="119">
        <f t="shared" si="0"/>
        <v>27033.68</v>
      </c>
      <c r="G13" s="123">
        <f t="shared" si="1"/>
        <v>0.22227617951668585</v>
      </c>
    </row>
    <row r="14" spans="1:11" x14ac:dyDescent="0.2">
      <c r="A14" s="40">
        <v>3220</v>
      </c>
      <c r="B14" s="6"/>
      <c r="C14" s="21" t="s">
        <v>151</v>
      </c>
      <c r="D14" s="88">
        <v>17000</v>
      </c>
      <c r="E14" s="115">
        <v>3315.2</v>
      </c>
      <c r="F14" s="119">
        <f t="shared" si="0"/>
        <v>13684.8</v>
      </c>
      <c r="G14" s="123">
        <f t="shared" si="1"/>
        <v>0.19501176470588233</v>
      </c>
      <c r="I14" s="113"/>
      <c r="J14" s="113"/>
    </row>
    <row r="15" spans="1:11" ht="13.5" x14ac:dyDescent="0.25">
      <c r="A15" s="39">
        <v>3220</v>
      </c>
      <c r="B15" s="18"/>
      <c r="C15" s="53" t="s">
        <v>270</v>
      </c>
      <c r="D15" s="80">
        <f>SUM(D16:D17)</f>
        <v>50000</v>
      </c>
      <c r="E15" s="126">
        <f>SUM(E16:E17)</f>
        <v>10634.16</v>
      </c>
      <c r="F15" s="130">
        <f t="shared" si="0"/>
        <v>39365.839999999997</v>
      </c>
      <c r="G15" s="131">
        <f t="shared" si="1"/>
        <v>0.21268319999999999</v>
      </c>
    </row>
    <row r="16" spans="1:11" x14ac:dyDescent="0.2">
      <c r="A16" s="40">
        <v>3220</v>
      </c>
      <c r="B16" s="6"/>
      <c r="C16" s="54" t="s">
        <v>150</v>
      </c>
      <c r="D16" s="88">
        <v>32000</v>
      </c>
      <c r="E16" s="115">
        <v>6949.6</v>
      </c>
      <c r="F16" s="119">
        <f t="shared" si="0"/>
        <v>25050.400000000001</v>
      </c>
      <c r="G16" s="123">
        <f t="shared" si="1"/>
        <v>0.21717500000000001</v>
      </c>
    </row>
    <row r="17" spans="1:7" x14ac:dyDescent="0.2">
      <c r="A17" s="40">
        <v>3220</v>
      </c>
      <c r="B17" s="6"/>
      <c r="C17" s="54" t="s">
        <v>151</v>
      </c>
      <c r="D17" s="88">
        <v>18000</v>
      </c>
      <c r="E17" s="115">
        <v>3684.56</v>
      </c>
      <c r="F17" s="119">
        <f t="shared" si="0"/>
        <v>14315.44</v>
      </c>
      <c r="G17" s="123">
        <f t="shared" si="1"/>
        <v>0.20469777777777778</v>
      </c>
    </row>
    <row r="18" spans="1:7" ht="13.5" x14ac:dyDescent="0.25">
      <c r="A18" s="39">
        <v>3220</v>
      </c>
      <c r="B18" s="18"/>
      <c r="C18" s="53" t="s">
        <v>146</v>
      </c>
      <c r="D18" s="80">
        <f>SUM(D19:D21)</f>
        <v>11009</v>
      </c>
      <c r="E18" s="126">
        <f>SUM(E19:E21)</f>
        <v>2538.4599999999996</v>
      </c>
      <c r="F18" s="130">
        <f t="shared" si="0"/>
        <v>8470.5400000000009</v>
      </c>
      <c r="G18" s="131">
        <f t="shared" si="1"/>
        <v>0.23058043419020796</v>
      </c>
    </row>
    <row r="19" spans="1:7" x14ac:dyDescent="0.2">
      <c r="A19" s="40">
        <v>3220</v>
      </c>
      <c r="B19" s="6"/>
      <c r="C19" s="54" t="s">
        <v>150</v>
      </c>
      <c r="D19" s="88">
        <v>7726</v>
      </c>
      <c r="E19" s="115">
        <v>1757.84</v>
      </c>
      <c r="F19" s="119">
        <f t="shared" si="0"/>
        <v>5968.16</v>
      </c>
      <c r="G19" s="123">
        <f t="shared" si="1"/>
        <v>0.22752265078954179</v>
      </c>
    </row>
    <row r="20" spans="1:7" x14ac:dyDescent="0.2">
      <c r="A20" s="40">
        <v>3220</v>
      </c>
      <c r="B20" s="6"/>
      <c r="C20" s="54" t="s">
        <v>151</v>
      </c>
      <c r="D20" s="88">
        <v>3033</v>
      </c>
      <c r="E20" s="115">
        <v>718.98</v>
      </c>
      <c r="F20" s="119">
        <f t="shared" si="0"/>
        <v>2314.02</v>
      </c>
      <c r="G20" s="123">
        <f t="shared" si="1"/>
        <v>0.23705242334322454</v>
      </c>
    </row>
    <row r="21" spans="1:7" x14ac:dyDescent="0.2">
      <c r="A21" s="40">
        <v>3220</v>
      </c>
      <c r="B21" s="6"/>
      <c r="C21" s="54" t="s">
        <v>203</v>
      </c>
      <c r="D21" s="88">
        <v>250</v>
      </c>
      <c r="E21" s="115">
        <v>61.64</v>
      </c>
      <c r="F21" s="119">
        <f t="shared" si="0"/>
        <v>188.36</v>
      </c>
      <c r="G21" s="123">
        <f t="shared" si="1"/>
        <v>0.24656</v>
      </c>
    </row>
    <row r="22" spans="1:7" ht="13.5" x14ac:dyDescent="0.25">
      <c r="A22" s="39">
        <v>3220</v>
      </c>
      <c r="B22" s="18"/>
      <c r="C22" s="53" t="s">
        <v>268</v>
      </c>
      <c r="D22" s="80">
        <f>SUM(D23:D24)</f>
        <v>10518</v>
      </c>
      <c r="E22" s="126">
        <f>SUM(E23:E24)</f>
        <v>2195.87</v>
      </c>
      <c r="F22" s="130">
        <f t="shared" si="0"/>
        <v>8322.130000000001</v>
      </c>
      <c r="G22" s="131">
        <f t="shared" si="1"/>
        <v>0.20877258033846738</v>
      </c>
    </row>
    <row r="23" spans="1:7" x14ac:dyDescent="0.2">
      <c r="A23" s="40">
        <v>3220</v>
      </c>
      <c r="B23" s="6"/>
      <c r="C23" s="54" t="s">
        <v>150</v>
      </c>
      <c r="D23" s="88">
        <v>5518</v>
      </c>
      <c r="E23" s="115">
        <v>1389.92</v>
      </c>
      <c r="F23" s="119">
        <f t="shared" si="0"/>
        <v>4128.08</v>
      </c>
      <c r="G23" s="123">
        <f t="shared" si="1"/>
        <v>0.25188836534976444</v>
      </c>
    </row>
    <row r="24" spans="1:7" x14ac:dyDescent="0.2">
      <c r="A24" s="40">
        <v>3220</v>
      </c>
      <c r="B24" s="6"/>
      <c r="C24" s="54" t="s">
        <v>151</v>
      </c>
      <c r="D24" s="88">
        <v>5000</v>
      </c>
      <c r="E24" s="115">
        <v>805.95</v>
      </c>
      <c r="F24" s="119">
        <f t="shared" si="0"/>
        <v>4194.05</v>
      </c>
      <c r="G24" s="123">
        <f t="shared" si="1"/>
        <v>0.16119</v>
      </c>
    </row>
    <row r="25" spans="1:7" ht="13.5" x14ac:dyDescent="0.25">
      <c r="A25" s="39">
        <v>3220</v>
      </c>
      <c r="B25" s="18"/>
      <c r="C25" s="53" t="s">
        <v>266</v>
      </c>
      <c r="D25" s="80">
        <f>SUM(D26:D30)</f>
        <v>11150</v>
      </c>
      <c r="E25" s="126">
        <f>SUM(E26:E30)</f>
        <v>3101.86</v>
      </c>
      <c r="F25" s="130">
        <f t="shared" si="0"/>
        <v>8048.1399999999994</v>
      </c>
      <c r="G25" s="131">
        <f t="shared" si="1"/>
        <v>0.27819372197309417</v>
      </c>
    </row>
    <row r="26" spans="1:7" x14ac:dyDescent="0.2">
      <c r="A26" s="40">
        <v>3220</v>
      </c>
      <c r="B26" s="6"/>
      <c r="C26" s="54" t="s">
        <v>150</v>
      </c>
      <c r="D26" s="88">
        <v>4650</v>
      </c>
      <c r="E26" s="115">
        <v>981.12</v>
      </c>
      <c r="F26" s="119">
        <f t="shared" si="0"/>
        <v>3668.88</v>
      </c>
      <c r="G26" s="123">
        <f t="shared" si="1"/>
        <v>0.21099354838709677</v>
      </c>
    </row>
    <row r="27" spans="1:7" x14ac:dyDescent="0.2">
      <c r="A27" s="40">
        <v>3220</v>
      </c>
      <c r="B27" s="6"/>
      <c r="C27" s="54" t="s">
        <v>151</v>
      </c>
      <c r="D27" s="88">
        <v>3500</v>
      </c>
      <c r="E27" s="115">
        <v>616.35</v>
      </c>
      <c r="F27" s="119">
        <f t="shared" si="0"/>
        <v>2883.65</v>
      </c>
      <c r="G27" s="123">
        <f t="shared" si="1"/>
        <v>0.17610000000000001</v>
      </c>
    </row>
    <row r="28" spans="1:7" x14ac:dyDescent="0.2">
      <c r="A28" s="40">
        <v>3220</v>
      </c>
      <c r="B28" s="6"/>
      <c r="C28" s="54" t="s">
        <v>265</v>
      </c>
      <c r="D28" s="88">
        <v>2000</v>
      </c>
      <c r="E28" s="115">
        <v>1399.49</v>
      </c>
      <c r="F28" s="119">
        <f t="shared" si="0"/>
        <v>600.51</v>
      </c>
      <c r="G28" s="123">
        <f t="shared" si="1"/>
        <v>0.69974499999999995</v>
      </c>
    </row>
    <row r="29" spans="1:7" x14ac:dyDescent="0.2">
      <c r="A29" s="40">
        <v>3220</v>
      </c>
      <c r="B29" s="6"/>
      <c r="C29" s="54" t="s">
        <v>419</v>
      </c>
      <c r="D29" s="88">
        <v>1000</v>
      </c>
      <c r="E29" s="115">
        <v>74</v>
      </c>
      <c r="F29" s="119">
        <f t="shared" si="0"/>
        <v>926</v>
      </c>
      <c r="G29" s="123">
        <f t="shared" si="1"/>
        <v>7.3999999999999996E-2</v>
      </c>
    </row>
    <row r="30" spans="1:7" x14ac:dyDescent="0.2">
      <c r="A30" s="40">
        <v>3220</v>
      </c>
      <c r="B30" s="6"/>
      <c r="C30" s="54" t="s">
        <v>203</v>
      </c>
      <c r="D30" s="88">
        <v>0</v>
      </c>
      <c r="E30" s="115">
        <v>30.9</v>
      </c>
      <c r="F30" s="119">
        <f t="shared" si="0"/>
        <v>-30.9</v>
      </c>
      <c r="G30" s="123"/>
    </row>
    <row r="31" spans="1:7" ht="13.5" x14ac:dyDescent="0.25">
      <c r="A31" s="39">
        <v>3220</v>
      </c>
      <c r="B31" s="18"/>
      <c r="C31" s="53" t="s">
        <v>74</v>
      </c>
      <c r="D31" s="80">
        <f>SUM(D32:D36)</f>
        <v>15325</v>
      </c>
      <c r="E31" s="126">
        <f>SUM(E32:E36)</f>
        <v>3111.86</v>
      </c>
      <c r="F31" s="130">
        <f t="shared" si="0"/>
        <v>12213.14</v>
      </c>
      <c r="G31" s="131">
        <f>E31/D31</f>
        <v>0.20305774877650898</v>
      </c>
    </row>
    <row r="32" spans="1:7" x14ac:dyDescent="0.2">
      <c r="A32" s="40">
        <v>3220</v>
      </c>
      <c r="B32" s="6"/>
      <c r="C32" s="54" t="s">
        <v>150</v>
      </c>
      <c r="D32" s="88">
        <v>8462</v>
      </c>
      <c r="E32" s="115">
        <v>1900.92</v>
      </c>
      <c r="F32" s="119">
        <f t="shared" si="0"/>
        <v>6561.08</v>
      </c>
      <c r="G32" s="123">
        <f>E32/D32</f>
        <v>0.22464192862207516</v>
      </c>
    </row>
    <row r="33" spans="1:11" x14ac:dyDescent="0.2">
      <c r="A33" s="40">
        <v>3220</v>
      </c>
      <c r="B33" s="6"/>
      <c r="C33" s="54" t="s">
        <v>151</v>
      </c>
      <c r="D33" s="88">
        <v>5800</v>
      </c>
      <c r="E33" s="115">
        <v>1019.08</v>
      </c>
      <c r="F33" s="119">
        <f t="shared" si="0"/>
        <v>4780.92</v>
      </c>
      <c r="G33" s="123">
        <f>E33/D33</f>
        <v>0.17570344827586207</v>
      </c>
    </row>
    <row r="34" spans="1:11" x14ac:dyDescent="0.2">
      <c r="A34" s="40">
        <v>3220</v>
      </c>
      <c r="B34" s="6"/>
      <c r="C34" s="54" t="s">
        <v>417</v>
      </c>
      <c r="D34" s="88">
        <v>963</v>
      </c>
      <c r="E34" s="115">
        <v>0</v>
      </c>
      <c r="F34" s="119">
        <f t="shared" si="0"/>
        <v>963</v>
      </c>
      <c r="G34" s="123">
        <f>E34/D34</f>
        <v>0</v>
      </c>
    </row>
    <row r="35" spans="1:11" x14ac:dyDescent="0.2">
      <c r="A35" s="40">
        <v>3220</v>
      </c>
      <c r="B35" s="6"/>
      <c r="C35" s="54" t="s">
        <v>70</v>
      </c>
      <c r="D35" s="88">
        <v>100</v>
      </c>
      <c r="E35" s="115">
        <v>0</v>
      </c>
      <c r="F35" s="119">
        <f t="shared" si="0"/>
        <v>100</v>
      </c>
      <c r="G35" s="123">
        <f>E35/D35</f>
        <v>0</v>
      </c>
    </row>
    <row r="36" spans="1:11" x14ac:dyDescent="0.2">
      <c r="A36" s="40">
        <v>3220</v>
      </c>
      <c r="B36" s="6"/>
      <c r="C36" s="54" t="s">
        <v>203</v>
      </c>
      <c r="D36" s="88">
        <v>0</v>
      </c>
      <c r="E36" s="115">
        <v>191.86</v>
      </c>
      <c r="F36" s="119">
        <f t="shared" si="0"/>
        <v>-191.86</v>
      </c>
      <c r="G36" s="123"/>
    </row>
    <row r="37" spans="1:11" ht="13.5" x14ac:dyDescent="0.25">
      <c r="A37" s="39">
        <v>3220</v>
      </c>
      <c r="B37" s="18"/>
      <c r="C37" s="53" t="s">
        <v>31</v>
      </c>
      <c r="D37" s="80">
        <f>SUM(D38:D40)</f>
        <v>11758</v>
      </c>
      <c r="E37" s="126">
        <f>SUM(E38:E40)</f>
        <v>2191.08</v>
      </c>
      <c r="F37" s="130">
        <f t="shared" si="0"/>
        <v>9566.92</v>
      </c>
      <c r="G37" s="131">
        <f t="shared" ref="G37:G45" si="2">E37/D37</f>
        <v>0.18634801837047116</v>
      </c>
    </row>
    <row r="38" spans="1:11" x14ac:dyDescent="0.2">
      <c r="A38" s="40">
        <v>3220</v>
      </c>
      <c r="B38" s="6"/>
      <c r="C38" s="54" t="s">
        <v>150</v>
      </c>
      <c r="D38" s="88">
        <v>7358</v>
      </c>
      <c r="E38" s="115">
        <v>1553.44</v>
      </c>
      <c r="F38" s="119">
        <f t="shared" si="0"/>
        <v>5804.5599999999995</v>
      </c>
      <c r="G38" s="123">
        <f t="shared" si="2"/>
        <v>0.21112258765969014</v>
      </c>
    </row>
    <row r="39" spans="1:11" x14ac:dyDescent="0.2">
      <c r="A39" s="40">
        <v>3220</v>
      </c>
      <c r="B39" s="6"/>
      <c r="C39" s="54" t="s">
        <v>151</v>
      </c>
      <c r="D39" s="88">
        <v>3400</v>
      </c>
      <c r="E39" s="115">
        <v>637.64</v>
      </c>
      <c r="F39" s="119">
        <f t="shared" si="0"/>
        <v>2762.36</v>
      </c>
      <c r="G39" s="123">
        <f t="shared" si="2"/>
        <v>0.18754117647058824</v>
      </c>
    </row>
    <row r="40" spans="1:11" x14ac:dyDescent="0.2">
      <c r="A40" s="40">
        <v>3220</v>
      </c>
      <c r="B40" s="6"/>
      <c r="C40" s="54" t="s">
        <v>29</v>
      </c>
      <c r="D40" s="88">
        <v>1000</v>
      </c>
      <c r="E40" s="115">
        <v>0</v>
      </c>
      <c r="F40" s="119">
        <f t="shared" si="0"/>
        <v>1000</v>
      </c>
      <c r="G40" s="123">
        <f t="shared" si="2"/>
        <v>0</v>
      </c>
    </row>
    <row r="41" spans="1:11" ht="13.5" x14ac:dyDescent="0.25">
      <c r="A41" s="39">
        <v>3220</v>
      </c>
      <c r="B41" s="18"/>
      <c r="C41" s="53" t="s">
        <v>267</v>
      </c>
      <c r="D41" s="80">
        <f>SUM(D42:D42)</f>
        <v>2000</v>
      </c>
      <c r="E41" s="126">
        <f>SUM(E42:E42)</f>
        <v>0</v>
      </c>
      <c r="F41" s="130">
        <f t="shared" si="0"/>
        <v>2000</v>
      </c>
      <c r="G41" s="131">
        <f t="shared" si="2"/>
        <v>0</v>
      </c>
    </row>
    <row r="42" spans="1:11" x14ac:dyDescent="0.2">
      <c r="A42" s="40">
        <v>3220</v>
      </c>
      <c r="B42" s="6"/>
      <c r="C42" s="54" t="s">
        <v>29</v>
      </c>
      <c r="D42" s="88">
        <v>2000</v>
      </c>
      <c r="E42" s="115">
        <v>0</v>
      </c>
      <c r="F42" s="119">
        <f t="shared" si="0"/>
        <v>2000</v>
      </c>
      <c r="G42" s="123">
        <f t="shared" si="2"/>
        <v>0</v>
      </c>
    </row>
    <row r="43" spans="1:11" ht="13.5" x14ac:dyDescent="0.25">
      <c r="A43" s="39">
        <v>3220</v>
      </c>
      <c r="B43" s="18"/>
      <c r="C43" s="53" t="s">
        <v>30</v>
      </c>
      <c r="D43" s="80">
        <f>SUM(D44:D46)</f>
        <v>14000</v>
      </c>
      <c r="E43" s="126">
        <f>SUM(E44:E46)</f>
        <v>2445.6999999999998</v>
      </c>
      <c r="F43" s="130">
        <f t="shared" si="0"/>
        <v>11554.3</v>
      </c>
      <c r="G43" s="131">
        <f t="shared" si="2"/>
        <v>0.17469285714285712</v>
      </c>
    </row>
    <row r="44" spans="1:11" x14ac:dyDescent="0.2">
      <c r="A44" s="40">
        <v>3220</v>
      </c>
      <c r="B44" s="6"/>
      <c r="C44" s="54" t="s">
        <v>29</v>
      </c>
      <c r="D44" s="88">
        <v>2000</v>
      </c>
      <c r="E44" s="115">
        <v>152.5</v>
      </c>
      <c r="F44" s="119">
        <f t="shared" si="0"/>
        <v>1847.5</v>
      </c>
      <c r="G44" s="123">
        <f t="shared" si="2"/>
        <v>7.6249999999999998E-2</v>
      </c>
    </row>
    <row r="45" spans="1:11" x14ac:dyDescent="0.2">
      <c r="A45" s="40">
        <v>3220</v>
      </c>
      <c r="B45" s="6"/>
      <c r="C45" s="54" t="s">
        <v>152</v>
      </c>
      <c r="D45" s="88">
        <v>12000</v>
      </c>
      <c r="E45" s="115">
        <v>2084.1999999999998</v>
      </c>
      <c r="F45" s="119">
        <f t="shared" si="0"/>
        <v>9915.7999999999993</v>
      </c>
      <c r="G45" s="123">
        <f t="shared" si="2"/>
        <v>0.17368333333333333</v>
      </c>
    </row>
    <row r="46" spans="1:11" x14ac:dyDescent="0.2">
      <c r="A46" s="40">
        <v>3220</v>
      </c>
      <c r="B46" s="6"/>
      <c r="C46" s="54" t="s">
        <v>203</v>
      </c>
      <c r="D46" s="88">
        <v>0</v>
      </c>
      <c r="E46" s="115">
        <v>209</v>
      </c>
      <c r="F46" s="119">
        <f t="shared" si="0"/>
        <v>-209</v>
      </c>
      <c r="G46" s="123"/>
    </row>
    <row r="47" spans="1:11" s="9" customFormat="1" x14ac:dyDescent="0.2">
      <c r="A47" s="39">
        <v>3220</v>
      </c>
      <c r="B47" s="10"/>
      <c r="C47" s="53" t="s">
        <v>235</v>
      </c>
      <c r="D47" s="80">
        <f>SUM(D48)</f>
        <v>45200</v>
      </c>
      <c r="E47" s="126">
        <f>SUM(E48)</f>
        <v>10297.24</v>
      </c>
      <c r="F47" s="130">
        <f t="shared" si="0"/>
        <v>34902.76</v>
      </c>
      <c r="G47" s="131">
        <f t="shared" ref="G47:G85" si="3">E47/D47</f>
        <v>0.22781504424778762</v>
      </c>
      <c r="K47" s="116"/>
    </row>
    <row r="48" spans="1:11" x14ac:dyDescent="0.2">
      <c r="A48" s="40">
        <v>3220</v>
      </c>
      <c r="B48" s="6"/>
      <c r="C48" s="54" t="s">
        <v>246</v>
      </c>
      <c r="D48" s="88">
        <v>45200</v>
      </c>
      <c r="E48" s="115">
        <v>10297.24</v>
      </c>
      <c r="F48" s="119">
        <f t="shared" si="0"/>
        <v>34902.76</v>
      </c>
      <c r="G48" s="123">
        <f t="shared" si="3"/>
        <v>0.22781504424778762</v>
      </c>
    </row>
    <row r="49" spans="1:11" ht="13.5" x14ac:dyDescent="0.25">
      <c r="A49" s="39">
        <v>3220</v>
      </c>
      <c r="B49" s="18"/>
      <c r="C49" s="53" t="s">
        <v>269</v>
      </c>
      <c r="D49" s="80">
        <f>SUM(D50)</f>
        <v>16800</v>
      </c>
      <c r="E49" s="126">
        <f>SUM(E50)</f>
        <v>4220</v>
      </c>
      <c r="F49" s="130">
        <f t="shared" si="0"/>
        <v>12580</v>
      </c>
      <c r="G49" s="131">
        <f t="shared" si="3"/>
        <v>0.25119047619047619</v>
      </c>
    </row>
    <row r="50" spans="1:11" x14ac:dyDescent="0.2">
      <c r="A50" s="40">
        <v>3220</v>
      </c>
      <c r="B50" s="6"/>
      <c r="C50" s="54" t="s">
        <v>150</v>
      </c>
      <c r="D50" s="88">
        <v>16800</v>
      </c>
      <c r="E50" s="115">
        <v>4220</v>
      </c>
      <c r="F50" s="119">
        <f t="shared" si="0"/>
        <v>12580</v>
      </c>
      <c r="G50" s="123">
        <f t="shared" si="3"/>
        <v>0.25119047619047619</v>
      </c>
    </row>
    <row r="51" spans="1:11" ht="13.5" x14ac:dyDescent="0.25">
      <c r="A51" s="39">
        <v>3220</v>
      </c>
      <c r="B51" s="18"/>
      <c r="C51" s="53" t="s">
        <v>38</v>
      </c>
      <c r="D51" s="80">
        <f>SUM(D52:D53)</f>
        <v>149600</v>
      </c>
      <c r="E51" s="126">
        <f>SUM(E52:E53)</f>
        <v>26125</v>
      </c>
      <c r="F51" s="130">
        <f t="shared" si="0"/>
        <v>123475</v>
      </c>
      <c r="G51" s="131">
        <f t="shared" si="3"/>
        <v>0.17463235294117646</v>
      </c>
    </row>
    <row r="52" spans="1:11" x14ac:dyDescent="0.2">
      <c r="A52" s="40">
        <v>3220</v>
      </c>
      <c r="B52" s="65"/>
      <c r="C52" s="54" t="s">
        <v>247</v>
      </c>
      <c r="D52" s="88">
        <v>87600</v>
      </c>
      <c r="E52" s="115">
        <v>15597</v>
      </c>
      <c r="F52" s="119">
        <f t="shared" si="0"/>
        <v>72003</v>
      </c>
      <c r="G52" s="123">
        <f t="shared" si="3"/>
        <v>0.17804794520547945</v>
      </c>
    </row>
    <row r="53" spans="1:11" x14ac:dyDescent="0.2">
      <c r="A53" s="40">
        <v>3220</v>
      </c>
      <c r="B53" s="65"/>
      <c r="C53" s="54" t="s">
        <v>248</v>
      </c>
      <c r="D53" s="88">
        <v>62000</v>
      </c>
      <c r="E53" s="115">
        <v>10528</v>
      </c>
      <c r="F53" s="119">
        <f t="shared" si="0"/>
        <v>51472</v>
      </c>
      <c r="G53" s="123">
        <f t="shared" si="3"/>
        <v>0.16980645161290323</v>
      </c>
    </row>
    <row r="54" spans="1:11" s="9" customFormat="1" ht="25.5" x14ac:dyDescent="0.2">
      <c r="A54" s="39">
        <v>3221</v>
      </c>
      <c r="B54" s="10"/>
      <c r="C54" s="53" t="s">
        <v>33</v>
      </c>
      <c r="D54" s="80">
        <f>SUM(D55:D70)</f>
        <v>127270</v>
      </c>
      <c r="E54" s="126">
        <f>SUM(E55:E70)</f>
        <v>9282.1299999999992</v>
      </c>
      <c r="F54" s="130">
        <f t="shared" si="0"/>
        <v>117987.87</v>
      </c>
      <c r="G54" s="131">
        <f t="shared" si="3"/>
        <v>7.2932584269662912E-2</v>
      </c>
      <c r="K54" s="116"/>
    </row>
    <row r="55" spans="1:11" x14ac:dyDescent="0.2">
      <c r="A55" s="40">
        <v>3221</v>
      </c>
      <c r="B55" s="6"/>
      <c r="C55" s="54" t="s">
        <v>75</v>
      </c>
      <c r="D55" s="88">
        <v>1420</v>
      </c>
      <c r="E55" s="115">
        <v>130.91</v>
      </c>
      <c r="F55" s="119">
        <f t="shared" si="0"/>
        <v>1289.0899999999999</v>
      </c>
      <c r="G55" s="123">
        <f t="shared" si="3"/>
        <v>9.219014084507042E-2</v>
      </c>
    </row>
    <row r="56" spans="1:11" x14ac:dyDescent="0.2">
      <c r="A56" s="40">
        <v>3221</v>
      </c>
      <c r="B56" s="6"/>
      <c r="C56" s="54" t="s">
        <v>181</v>
      </c>
      <c r="D56" s="88">
        <v>28000</v>
      </c>
      <c r="E56" s="115">
        <v>552.79999999999995</v>
      </c>
      <c r="F56" s="119">
        <f t="shared" si="0"/>
        <v>27447.200000000001</v>
      </c>
      <c r="G56" s="123">
        <f t="shared" si="3"/>
        <v>1.9742857142857142E-2</v>
      </c>
    </row>
    <row r="57" spans="1:11" x14ac:dyDescent="0.2">
      <c r="A57" s="40">
        <v>3221</v>
      </c>
      <c r="B57" s="6"/>
      <c r="C57" s="54" t="s">
        <v>9</v>
      </c>
      <c r="D57" s="88">
        <v>1700</v>
      </c>
      <c r="E57" s="115">
        <v>190</v>
      </c>
      <c r="F57" s="119">
        <f t="shared" si="0"/>
        <v>1510</v>
      </c>
      <c r="G57" s="123">
        <f t="shared" si="3"/>
        <v>0.11176470588235295</v>
      </c>
    </row>
    <row r="58" spans="1:11" x14ac:dyDescent="0.2">
      <c r="A58" s="40">
        <v>3221</v>
      </c>
      <c r="B58" s="6"/>
      <c r="C58" s="54" t="s">
        <v>225</v>
      </c>
      <c r="D58" s="88">
        <v>200</v>
      </c>
      <c r="E58" s="115">
        <v>80</v>
      </c>
      <c r="F58" s="119">
        <f t="shared" si="0"/>
        <v>120</v>
      </c>
      <c r="G58" s="123">
        <f t="shared" si="3"/>
        <v>0.4</v>
      </c>
    </row>
    <row r="59" spans="1:11" x14ac:dyDescent="0.2">
      <c r="A59" s="40">
        <v>3221</v>
      </c>
      <c r="B59" s="6"/>
      <c r="C59" s="54" t="s">
        <v>10</v>
      </c>
      <c r="D59" s="88">
        <v>2550</v>
      </c>
      <c r="E59" s="115">
        <v>600</v>
      </c>
      <c r="F59" s="119">
        <f t="shared" si="0"/>
        <v>1950</v>
      </c>
      <c r="G59" s="123">
        <f t="shared" si="3"/>
        <v>0.23529411764705882</v>
      </c>
    </row>
    <row r="60" spans="1:11" x14ac:dyDescent="0.2">
      <c r="A60" s="40">
        <v>3221</v>
      </c>
      <c r="B60" s="6"/>
      <c r="C60" s="54" t="s">
        <v>271</v>
      </c>
      <c r="D60" s="88">
        <v>500</v>
      </c>
      <c r="E60" s="115">
        <v>27.02</v>
      </c>
      <c r="F60" s="119">
        <f t="shared" si="0"/>
        <v>472.98</v>
      </c>
      <c r="G60" s="123">
        <f t="shared" si="3"/>
        <v>5.4039999999999998E-2</v>
      </c>
    </row>
    <row r="61" spans="1:11" x14ac:dyDescent="0.2">
      <c r="A61" s="40">
        <v>3221</v>
      </c>
      <c r="B61" s="6"/>
      <c r="C61" s="54" t="s">
        <v>272</v>
      </c>
      <c r="D61" s="88">
        <v>1700</v>
      </c>
      <c r="E61" s="115">
        <v>20</v>
      </c>
      <c r="F61" s="119">
        <f t="shared" si="0"/>
        <v>1680</v>
      </c>
      <c r="G61" s="123">
        <f t="shared" si="3"/>
        <v>1.1764705882352941E-2</v>
      </c>
    </row>
    <row r="62" spans="1:11" x14ac:dyDescent="0.2">
      <c r="A62" s="40">
        <v>3221</v>
      </c>
      <c r="B62" s="6"/>
      <c r="C62" s="54" t="s">
        <v>273</v>
      </c>
      <c r="D62" s="88">
        <v>500</v>
      </c>
      <c r="E62" s="115">
        <v>0</v>
      </c>
      <c r="F62" s="119">
        <f t="shared" si="0"/>
        <v>500</v>
      </c>
      <c r="G62" s="123">
        <f t="shared" si="3"/>
        <v>0</v>
      </c>
    </row>
    <row r="63" spans="1:11" x14ac:dyDescent="0.2">
      <c r="A63" s="40">
        <v>3221</v>
      </c>
      <c r="B63" s="6"/>
      <c r="C63" s="54" t="s">
        <v>274</v>
      </c>
      <c r="D63" s="88">
        <v>500</v>
      </c>
      <c r="E63" s="115">
        <v>0</v>
      </c>
      <c r="F63" s="119">
        <f t="shared" si="0"/>
        <v>500</v>
      </c>
      <c r="G63" s="123">
        <f t="shared" si="3"/>
        <v>0</v>
      </c>
    </row>
    <row r="64" spans="1:11" x14ac:dyDescent="0.2">
      <c r="A64" s="40">
        <v>3221</v>
      </c>
      <c r="B64" s="6"/>
      <c r="C64" s="54" t="s">
        <v>236</v>
      </c>
      <c r="D64" s="88">
        <v>400</v>
      </c>
      <c r="E64" s="115">
        <v>0</v>
      </c>
      <c r="F64" s="119">
        <f t="shared" si="0"/>
        <v>400</v>
      </c>
      <c r="G64" s="123">
        <f t="shared" si="3"/>
        <v>0</v>
      </c>
    </row>
    <row r="65" spans="1:11" x14ac:dyDescent="0.2">
      <c r="A65" s="40">
        <v>3221</v>
      </c>
      <c r="B65" s="6"/>
      <c r="C65" s="54" t="s">
        <v>153</v>
      </c>
      <c r="D65" s="88">
        <v>2600</v>
      </c>
      <c r="E65" s="115">
        <v>0</v>
      </c>
      <c r="F65" s="119">
        <f t="shared" si="0"/>
        <v>2600</v>
      </c>
      <c r="G65" s="123">
        <f t="shared" si="3"/>
        <v>0</v>
      </c>
    </row>
    <row r="66" spans="1:11" x14ac:dyDescent="0.2">
      <c r="A66" s="40">
        <v>3221</v>
      </c>
      <c r="B66" s="6"/>
      <c r="C66" s="54" t="s">
        <v>154</v>
      </c>
      <c r="D66" s="88">
        <v>50000</v>
      </c>
      <c r="E66" s="115">
        <v>1234</v>
      </c>
      <c r="F66" s="119">
        <f t="shared" si="0"/>
        <v>48766</v>
      </c>
      <c r="G66" s="123">
        <f t="shared" si="3"/>
        <v>2.4680000000000001E-2</v>
      </c>
    </row>
    <row r="67" spans="1:11" x14ac:dyDescent="0.2">
      <c r="A67" s="40">
        <v>3221</v>
      </c>
      <c r="B67" s="6"/>
      <c r="C67" s="54" t="s">
        <v>249</v>
      </c>
      <c r="D67" s="88">
        <v>30000</v>
      </c>
      <c r="E67" s="115">
        <v>6447.4</v>
      </c>
      <c r="F67" s="119">
        <f t="shared" ref="F67:F132" si="4">D67-E67</f>
        <v>23552.6</v>
      </c>
      <c r="G67" s="123">
        <f t="shared" si="3"/>
        <v>0.21491333333333332</v>
      </c>
    </row>
    <row r="68" spans="1:11" x14ac:dyDescent="0.2">
      <c r="A68" s="40">
        <v>3221</v>
      </c>
      <c r="B68" s="6"/>
      <c r="C68" s="54" t="s">
        <v>72</v>
      </c>
      <c r="D68" s="88">
        <v>6000</v>
      </c>
      <c r="E68" s="115">
        <v>0</v>
      </c>
      <c r="F68" s="119">
        <f t="shared" si="4"/>
        <v>6000</v>
      </c>
      <c r="G68" s="123">
        <f t="shared" si="3"/>
        <v>0</v>
      </c>
    </row>
    <row r="69" spans="1:11" x14ac:dyDescent="0.2">
      <c r="A69" s="40">
        <v>3221</v>
      </c>
      <c r="B69" s="6"/>
      <c r="C69" s="54" t="s">
        <v>524</v>
      </c>
      <c r="D69" s="88">
        <v>1000</v>
      </c>
      <c r="E69" s="115">
        <v>0</v>
      </c>
      <c r="F69" s="119">
        <f t="shared" si="4"/>
        <v>1000</v>
      </c>
      <c r="G69" s="123">
        <f t="shared" si="3"/>
        <v>0</v>
      </c>
    </row>
    <row r="70" spans="1:11" x14ac:dyDescent="0.2">
      <c r="A70" s="40">
        <v>3221</v>
      </c>
      <c r="B70" s="6"/>
      <c r="C70" s="54" t="s">
        <v>459</v>
      </c>
      <c r="D70" s="88">
        <v>200</v>
      </c>
      <c r="E70" s="115">
        <v>0</v>
      </c>
      <c r="F70" s="119">
        <f t="shared" si="4"/>
        <v>200</v>
      </c>
      <c r="G70" s="123">
        <f t="shared" si="3"/>
        <v>0</v>
      </c>
    </row>
    <row r="71" spans="1:11" s="9" customFormat="1" ht="25.5" x14ac:dyDescent="0.2">
      <c r="A71" s="39">
        <v>3222</v>
      </c>
      <c r="B71" s="10"/>
      <c r="C71" s="53" t="s">
        <v>13</v>
      </c>
      <c r="D71" s="80">
        <f>SUM(D72:D73)</f>
        <v>122800</v>
      </c>
      <c r="E71" s="126">
        <f>SUM(E72:E73)</f>
        <v>14729.91</v>
      </c>
      <c r="F71" s="130">
        <f t="shared" si="4"/>
        <v>108070.09</v>
      </c>
      <c r="G71" s="131">
        <f t="shared" si="3"/>
        <v>0.11995040716612378</v>
      </c>
      <c r="K71" s="116"/>
    </row>
    <row r="72" spans="1:11" x14ac:dyDescent="0.2">
      <c r="A72" s="40">
        <v>3222</v>
      </c>
      <c r="B72" s="6"/>
      <c r="C72" s="54" t="s">
        <v>155</v>
      </c>
      <c r="D72" s="88">
        <v>113300</v>
      </c>
      <c r="E72" s="115">
        <v>14729.91</v>
      </c>
      <c r="F72" s="119">
        <f t="shared" si="4"/>
        <v>98570.09</v>
      </c>
      <c r="G72" s="123">
        <f t="shared" si="3"/>
        <v>0.13000803177405118</v>
      </c>
    </row>
    <row r="73" spans="1:11" x14ac:dyDescent="0.2">
      <c r="A73" s="40">
        <v>3222</v>
      </c>
      <c r="B73" s="6"/>
      <c r="C73" s="54" t="s">
        <v>156</v>
      </c>
      <c r="D73" s="88">
        <v>9500</v>
      </c>
      <c r="E73" s="115">
        <v>0</v>
      </c>
      <c r="F73" s="119">
        <f t="shared" si="4"/>
        <v>9500</v>
      </c>
      <c r="G73" s="123">
        <f t="shared" si="3"/>
        <v>0</v>
      </c>
    </row>
    <row r="74" spans="1:11" s="9" customFormat="1" x14ac:dyDescent="0.2">
      <c r="A74" s="39">
        <v>3224</v>
      </c>
      <c r="B74" s="10"/>
      <c r="C74" s="53" t="s">
        <v>14</v>
      </c>
      <c r="D74" s="80">
        <f>SUM(D75:D75)</f>
        <v>1650</v>
      </c>
      <c r="E74" s="126">
        <f>SUM(E75:E75)</f>
        <v>204</v>
      </c>
      <c r="F74" s="130">
        <f t="shared" si="4"/>
        <v>1446</v>
      </c>
      <c r="G74" s="131">
        <f t="shared" si="3"/>
        <v>0.12363636363636364</v>
      </c>
      <c r="K74" s="116"/>
    </row>
    <row r="75" spans="1:11" x14ac:dyDescent="0.2">
      <c r="A75" s="40">
        <v>3224</v>
      </c>
      <c r="B75" s="6"/>
      <c r="C75" s="54" t="s">
        <v>182</v>
      </c>
      <c r="D75" s="88">
        <v>1650</v>
      </c>
      <c r="E75" s="118">
        <v>204</v>
      </c>
      <c r="F75" s="119">
        <f t="shared" si="4"/>
        <v>1446</v>
      </c>
      <c r="G75" s="123">
        <f t="shared" si="3"/>
        <v>0.12363636363636364</v>
      </c>
    </row>
    <row r="76" spans="1:11" s="9" customFormat="1" ht="25.5" x14ac:dyDescent="0.2">
      <c r="A76" s="39">
        <v>3225</v>
      </c>
      <c r="B76" s="10"/>
      <c r="C76" s="53" t="s">
        <v>15</v>
      </c>
      <c r="D76" s="80">
        <f>SUM(D77:D78)</f>
        <v>600</v>
      </c>
      <c r="E76" s="126">
        <f>SUM(E77:E78)</f>
        <v>110</v>
      </c>
      <c r="F76" s="130">
        <f t="shared" si="4"/>
        <v>490</v>
      </c>
      <c r="G76" s="131">
        <f t="shared" si="3"/>
        <v>0.18333333333333332</v>
      </c>
      <c r="K76" s="116"/>
    </row>
    <row r="77" spans="1:11" x14ac:dyDescent="0.2">
      <c r="A77" s="40">
        <v>3225</v>
      </c>
      <c r="B77" s="6"/>
      <c r="C77" s="54" t="s">
        <v>69</v>
      </c>
      <c r="D77" s="88">
        <v>500</v>
      </c>
      <c r="E77" s="115">
        <v>110</v>
      </c>
      <c r="F77" s="119">
        <f t="shared" si="4"/>
        <v>390</v>
      </c>
      <c r="G77" s="123">
        <f t="shared" si="3"/>
        <v>0.22</v>
      </c>
    </row>
    <row r="78" spans="1:11" x14ac:dyDescent="0.2">
      <c r="A78" s="40">
        <v>3225</v>
      </c>
      <c r="B78" s="6"/>
      <c r="C78" s="54" t="s">
        <v>461</v>
      </c>
      <c r="D78" s="88">
        <v>100</v>
      </c>
      <c r="E78" s="115">
        <v>0</v>
      </c>
      <c r="F78" s="119">
        <f t="shared" si="4"/>
        <v>100</v>
      </c>
      <c r="G78" s="123">
        <f t="shared" si="3"/>
        <v>0</v>
      </c>
    </row>
    <row r="79" spans="1:11" s="9" customFormat="1" ht="25.5" x14ac:dyDescent="0.2">
      <c r="A79" s="39">
        <v>3227</v>
      </c>
      <c r="B79" s="10"/>
      <c r="C79" s="55" t="s">
        <v>71</v>
      </c>
      <c r="D79" s="80">
        <f>SUM(D80)</f>
        <v>4000</v>
      </c>
      <c r="E79" s="126">
        <f>SUM(E80)</f>
        <v>675</v>
      </c>
      <c r="F79" s="130">
        <f t="shared" si="4"/>
        <v>3325</v>
      </c>
      <c r="G79" s="131">
        <f t="shared" si="3"/>
        <v>0.16875000000000001</v>
      </c>
      <c r="K79" s="116"/>
    </row>
    <row r="80" spans="1:11" x14ac:dyDescent="0.2">
      <c r="A80" s="40">
        <v>3227</v>
      </c>
      <c r="B80" s="6"/>
      <c r="C80" s="56" t="s">
        <v>226</v>
      </c>
      <c r="D80" s="88">
        <v>4000</v>
      </c>
      <c r="E80" s="115">
        <v>675</v>
      </c>
      <c r="F80" s="119">
        <f t="shared" si="4"/>
        <v>3325</v>
      </c>
      <c r="G80" s="123">
        <f t="shared" si="3"/>
        <v>0.16875000000000001</v>
      </c>
    </row>
    <row r="81" spans="1:11" s="9" customFormat="1" ht="25.5" x14ac:dyDescent="0.2">
      <c r="A81" s="39">
        <v>3229</v>
      </c>
      <c r="B81" s="10"/>
      <c r="C81" s="53" t="s">
        <v>34</v>
      </c>
      <c r="D81" s="96">
        <f>SUM(D82)</f>
        <v>150</v>
      </c>
      <c r="E81" s="132">
        <f>SUM(E82)</f>
        <v>0</v>
      </c>
      <c r="F81" s="130">
        <f t="shared" si="4"/>
        <v>150</v>
      </c>
      <c r="G81" s="131">
        <f t="shared" si="3"/>
        <v>0</v>
      </c>
      <c r="K81" s="116"/>
    </row>
    <row r="82" spans="1:11" x14ac:dyDescent="0.2">
      <c r="A82" s="40">
        <v>3229</v>
      </c>
      <c r="B82" s="6"/>
      <c r="C82" s="54" t="s">
        <v>68</v>
      </c>
      <c r="D82" s="88">
        <v>150</v>
      </c>
      <c r="E82" s="115">
        <v>0</v>
      </c>
      <c r="F82" s="119">
        <f t="shared" si="4"/>
        <v>150</v>
      </c>
      <c r="G82" s="123">
        <f t="shared" si="3"/>
        <v>0</v>
      </c>
    </row>
    <row r="83" spans="1:11" s="9" customFormat="1" x14ac:dyDescent="0.2">
      <c r="A83" s="39">
        <v>323</v>
      </c>
      <c r="B83" s="10"/>
      <c r="C83" s="53" t="s">
        <v>133</v>
      </c>
      <c r="D83" s="80">
        <f>SUM(D84+D93+D96)</f>
        <v>42589</v>
      </c>
      <c r="E83" s="126">
        <f>SUM(E84+E93+E96)</f>
        <v>9204.2099999999991</v>
      </c>
      <c r="F83" s="130">
        <f t="shared" si="4"/>
        <v>33384.79</v>
      </c>
      <c r="G83" s="131">
        <f t="shared" si="3"/>
        <v>0.21611707248350512</v>
      </c>
      <c r="K83" s="116"/>
    </row>
    <row r="84" spans="1:11" s="9" customFormat="1" x14ac:dyDescent="0.2">
      <c r="A84" s="41">
        <v>3233</v>
      </c>
      <c r="B84" s="19"/>
      <c r="C84" s="53" t="s">
        <v>76</v>
      </c>
      <c r="D84" s="80">
        <f>SUM(D85:D92)</f>
        <v>40613</v>
      </c>
      <c r="E84" s="126">
        <f>SUM(E85:E92)</f>
        <v>9175.0499999999993</v>
      </c>
      <c r="F84" s="130">
        <f t="shared" si="4"/>
        <v>31437.95</v>
      </c>
      <c r="G84" s="131">
        <f t="shared" si="3"/>
        <v>0.22591411616969934</v>
      </c>
      <c r="K84" s="116"/>
    </row>
    <row r="85" spans="1:11" x14ac:dyDescent="0.2">
      <c r="A85" s="42">
        <v>3233</v>
      </c>
      <c r="B85" s="14"/>
      <c r="C85" s="54" t="s">
        <v>157</v>
      </c>
      <c r="D85" s="88">
        <v>1000</v>
      </c>
      <c r="E85" s="115">
        <v>163.62</v>
      </c>
      <c r="F85" s="119">
        <f t="shared" si="4"/>
        <v>836.38</v>
      </c>
      <c r="G85" s="123">
        <f t="shared" si="3"/>
        <v>0.16362000000000002</v>
      </c>
    </row>
    <row r="86" spans="1:11" x14ac:dyDescent="0.2">
      <c r="A86" s="42">
        <v>3233</v>
      </c>
      <c r="B86" s="14"/>
      <c r="C86" s="54" t="s">
        <v>532</v>
      </c>
      <c r="D86" s="88">
        <v>0</v>
      </c>
      <c r="E86" s="115">
        <v>165.9</v>
      </c>
      <c r="F86" s="119">
        <f t="shared" si="4"/>
        <v>-165.9</v>
      </c>
      <c r="G86" s="123"/>
    </row>
    <row r="87" spans="1:11" x14ac:dyDescent="0.2">
      <c r="A87" s="42">
        <v>3233</v>
      </c>
      <c r="B87" s="14"/>
      <c r="C87" s="54" t="s">
        <v>238</v>
      </c>
      <c r="D87" s="88">
        <v>2800</v>
      </c>
      <c r="E87" s="115">
        <v>289.08</v>
      </c>
      <c r="F87" s="119">
        <f t="shared" si="4"/>
        <v>2510.92</v>
      </c>
      <c r="G87" s="123">
        <f t="shared" ref="G87:G126" si="5">E87/D87</f>
        <v>0.10324285714285714</v>
      </c>
    </row>
    <row r="88" spans="1:11" x14ac:dyDescent="0.2">
      <c r="A88" s="42">
        <v>3233</v>
      </c>
      <c r="B88" s="14"/>
      <c r="C88" s="54" t="s">
        <v>594</v>
      </c>
      <c r="D88" s="88">
        <v>0</v>
      </c>
      <c r="E88" s="115">
        <v>164.3</v>
      </c>
      <c r="F88" s="119">
        <f t="shared" si="4"/>
        <v>-164.3</v>
      </c>
      <c r="G88" s="123"/>
    </row>
    <row r="89" spans="1:11" x14ac:dyDescent="0.2">
      <c r="A89" s="42">
        <v>3233</v>
      </c>
      <c r="B89" s="14"/>
      <c r="C89" s="54" t="s">
        <v>158</v>
      </c>
      <c r="D89" s="88">
        <v>8200</v>
      </c>
      <c r="E89" s="115">
        <v>1404</v>
      </c>
      <c r="F89" s="119">
        <f t="shared" si="4"/>
        <v>6796</v>
      </c>
      <c r="G89" s="123">
        <f t="shared" si="5"/>
        <v>0.17121951219512196</v>
      </c>
    </row>
    <row r="90" spans="1:11" ht="25.5" x14ac:dyDescent="0.2">
      <c r="A90" s="42">
        <v>3233</v>
      </c>
      <c r="B90" s="14"/>
      <c r="C90" s="54" t="s">
        <v>159</v>
      </c>
      <c r="D90" s="88">
        <v>20000</v>
      </c>
      <c r="E90" s="115">
        <v>5644.23</v>
      </c>
      <c r="F90" s="119">
        <f t="shared" si="4"/>
        <v>14355.77</v>
      </c>
      <c r="G90" s="123">
        <f t="shared" si="5"/>
        <v>0.2822115</v>
      </c>
    </row>
    <row r="91" spans="1:11" x14ac:dyDescent="0.2">
      <c r="A91" s="42">
        <v>3233</v>
      </c>
      <c r="B91" s="14"/>
      <c r="C91" s="54" t="s">
        <v>227</v>
      </c>
      <c r="D91" s="88">
        <v>213</v>
      </c>
      <c r="E91" s="115">
        <v>0</v>
      </c>
      <c r="F91" s="119">
        <f t="shared" si="4"/>
        <v>213</v>
      </c>
      <c r="G91" s="123">
        <f t="shared" si="5"/>
        <v>0</v>
      </c>
    </row>
    <row r="92" spans="1:11" ht="25.5" x14ac:dyDescent="0.2">
      <c r="A92" s="42">
        <v>3233</v>
      </c>
      <c r="B92" s="14"/>
      <c r="C92" s="54" t="s">
        <v>531</v>
      </c>
      <c r="D92" s="88">
        <v>8400</v>
      </c>
      <c r="E92" s="115">
        <v>1343.92</v>
      </c>
      <c r="F92" s="119">
        <f t="shared" si="4"/>
        <v>7056.08</v>
      </c>
      <c r="G92" s="123">
        <f t="shared" si="5"/>
        <v>0.15999047619047621</v>
      </c>
    </row>
    <row r="93" spans="1:11" s="9" customFormat="1" x14ac:dyDescent="0.2">
      <c r="A93" s="41">
        <v>3237</v>
      </c>
      <c r="B93" s="19"/>
      <c r="C93" s="53" t="s">
        <v>35</v>
      </c>
      <c r="D93" s="80">
        <f>SUM(D94:D95)</f>
        <v>880</v>
      </c>
      <c r="E93" s="126">
        <f>SUM(E94:E95)</f>
        <v>19.16</v>
      </c>
      <c r="F93" s="130">
        <f t="shared" si="4"/>
        <v>860.84</v>
      </c>
      <c r="G93" s="131">
        <f t="shared" si="5"/>
        <v>2.1772727272727273E-2</v>
      </c>
      <c r="K93" s="116"/>
    </row>
    <row r="94" spans="1:11" x14ac:dyDescent="0.2">
      <c r="A94" s="42">
        <v>3237</v>
      </c>
      <c r="B94" s="14"/>
      <c r="C94" s="54" t="s">
        <v>228</v>
      </c>
      <c r="D94" s="88">
        <v>380</v>
      </c>
      <c r="E94" s="115">
        <v>0</v>
      </c>
      <c r="F94" s="119">
        <f t="shared" si="4"/>
        <v>380</v>
      </c>
      <c r="G94" s="123">
        <f t="shared" si="5"/>
        <v>0</v>
      </c>
    </row>
    <row r="95" spans="1:11" x14ac:dyDescent="0.2">
      <c r="A95" s="42">
        <v>3237</v>
      </c>
      <c r="B95" s="14"/>
      <c r="C95" s="54" t="s">
        <v>7</v>
      </c>
      <c r="D95" s="88">
        <v>500</v>
      </c>
      <c r="E95" s="115">
        <v>19.16</v>
      </c>
      <c r="F95" s="119">
        <f t="shared" si="4"/>
        <v>480.84</v>
      </c>
      <c r="G95" s="123">
        <f t="shared" si="5"/>
        <v>3.832E-2</v>
      </c>
    </row>
    <row r="96" spans="1:11" s="9" customFormat="1" x14ac:dyDescent="0.2">
      <c r="A96" s="41">
        <v>3238</v>
      </c>
      <c r="B96" s="19"/>
      <c r="C96" s="53" t="s">
        <v>77</v>
      </c>
      <c r="D96" s="80">
        <f>SUM(D97:D98)</f>
        <v>1096</v>
      </c>
      <c r="E96" s="126">
        <f>SUM(E97:E98)</f>
        <v>10</v>
      </c>
      <c r="F96" s="130">
        <f t="shared" si="4"/>
        <v>1086</v>
      </c>
      <c r="G96" s="131">
        <f t="shared" si="5"/>
        <v>9.1240875912408752E-3</v>
      </c>
      <c r="K96" s="116"/>
    </row>
    <row r="97" spans="1:11" x14ac:dyDescent="0.2">
      <c r="A97" s="42">
        <v>3238</v>
      </c>
      <c r="B97" s="14"/>
      <c r="C97" s="54" t="s">
        <v>2</v>
      </c>
      <c r="D97" s="88">
        <v>96</v>
      </c>
      <c r="E97" s="115">
        <v>0</v>
      </c>
      <c r="F97" s="119">
        <f t="shared" si="4"/>
        <v>96</v>
      </c>
      <c r="G97" s="123">
        <f t="shared" si="5"/>
        <v>0</v>
      </c>
    </row>
    <row r="98" spans="1:11" ht="13.5" thickBot="1" x14ac:dyDescent="0.25">
      <c r="A98" s="42">
        <v>3238</v>
      </c>
      <c r="B98" s="14"/>
      <c r="C98" s="54" t="s">
        <v>420</v>
      </c>
      <c r="D98" s="88">
        <v>1000</v>
      </c>
      <c r="E98" s="115">
        <v>10</v>
      </c>
      <c r="F98" s="119">
        <f t="shared" si="4"/>
        <v>990</v>
      </c>
      <c r="G98" s="123">
        <f t="shared" si="5"/>
        <v>0.01</v>
      </c>
    </row>
    <row r="99" spans="1:11" ht="13.5" thickBot="1" x14ac:dyDescent="0.25">
      <c r="A99" s="35"/>
      <c r="B99" s="3" t="s">
        <v>86</v>
      </c>
      <c r="C99" s="50"/>
      <c r="D99" s="78">
        <f>D100+D119</f>
        <v>3846593</v>
      </c>
      <c r="E99" s="114">
        <f>E100+E119</f>
        <v>661867.01</v>
      </c>
      <c r="F99" s="127">
        <f t="shared" si="4"/>
        <v>3184725.99</v>
      </c>
      <c r="G99" s="128">
        <f t="shared" si="5"/>
        <v>0.17206577612968152</v>
      </c>
    </row>
    <row r="100" spans="1:11" x14ac:dyDescent="0.2">
      <c r="A100" s="39">
        <v>352</v>
      </c>
      <c r="B100" s="10"/>
      <c r="C100" s="60" t="s">
        <v>94</v>
      </c>
      <c r="D100" s="79">
        <f>SUM(D101+D102)</f>
        <v>3758985</v>
      </c>
      <c r="E100" s="125">
        <f>SUM(E101+E102)</f>
        <v>627659</v>
      </c>
      <c r="F100" s="130">
        <f t="shared" si="4"/>
        <v>3131326</v>
      </c>
      <c r="G100" s="131">
        <f t="shared" si="5"/>
        <v>0.16697565965280523</v>
      </c>
    </row>
    <row r="101" spans="1:11" s="9" customFormat="1" x14ac:dyDescent="0.2">
      <c r="A101" s="27">
        <v>35200</v>
      </c>
      <c r="B101" s="10"/>
      <c r="C101" s="60" t="s">
        <v>220</v>
      </c>
      <c r="D101" s="96">
        <v>704394</v>
      </c>
      <c r="E101" s="117">
        <v>113735</v>
      </c>
      <c r="F101" s="130">
        <f t="shared" si="4"/>
        <v>590659</v>
      </c>
      <c r="G101" s="131">
        <f t="shared" si="5"/>
        <v>0.16146503235405185</v>
      </c>
      <c r="K101" s="116"/>
    </row>
    <row r="102" spans="1:11" s="9" customFormat="1" x14ac:dyDescent="0.2">
      <c r="A102" s="27">
        <v>35201</v>
      </c>
      <c r="B102" s="10"/>
      <c r="C102" s="68" t="s">
        <v>221</v>
      </c>
      <c r="D102" s="81">
        <f>SUM(D103+D111+D112+D113+D114+D115+D116+D117+D118)</f>
        <v>3054591</v>
      </c>
      <c r="E102" s="134">
        <f>SUM(E103+E111+E112+E113+E114+E115+E116+E117+E118)</f>
        <v>513924</v>
      </c>
      <c r="F102" s="130">
        <f t="shared" si="4"/>
        <v>2540667</v>
      </c>
      <c r="G102" s="131">
        <f t="shared" si="5"/>
        <v>0.1682464198971319</v>
      </c>
      <c r="K102" s="116"/>
    </row>
    <row r="103" spans="1:11" x14ac:dyDescent="0.2">
      <c r="A103" s="37"/>
      <c r="B103" s="6"/>
      <c r="C103" s="66" t="s">
        <v>160</v>
      </c>
      <c r="D103" s="82">
        <f>SUM(D104:D110)</f>
        <v>2005054</v>
      </c>
      <c r="E103" s="135">
        <f>SUM(E104:E110)</f>
        <v>341384</v>
      </c>
      <c r="F103" s="119">
        <f t="shared" si="4"/>
        <v>1663670</v>
      </c>
      <c r="G103" s="123">
        <f t="shared" si="5"/>
        <v>0.17026174856138537</v>
      </c>
      <c r="I103" s="136"/>
    </row>
    <row r="104" spans="1:11" x14ac:dyDescent="0.2">
      <c r="A104" s="37"/>
      <c r="B104" s="6"/>
      <c r="C104" s="66" t="s">
        <v>255</v>
      </c>
      <c r="D104" s="88">
        <v>1502254</v>
      </c>
      <c r="E104" s="115">
        <v>255758</v>
      </c>
      <c r="F104" s="119">
        <f t="shared" si="4"/>
        <v>1246496</v>
      </c>
      <c r="G104" s="123">
        <f t="shared" si="5"/>
        <v>0.17024950507703757</v>
      </c>
      <c r="I104" s="136"/>
    </row>
    <row r="105" spans="1:11" x14ac:dyDescent="0.2">
      <c r="A105" s="37"/>
      <c r="B105" s="6"/>
      <c r="C105" s="66" t="s">
        <v>256</v>
      </c>
      <c r="D105" s="88">
        <v>157142</v>
      </c>
      <c r="E105" s="115">
        <v>26761</v>
      </c>
      <c r="F105" s="119">
        <f t="shared" si="4"/>
        <v>130381</v>
      </c>
      <c r="G105" s="123">
        <f t="shared" si="5"/>
        <v>0.17029820162655432</v>
      </c>
      <c r="I105" s="136"/>
    </row>
    <row r="106" spans="1:11" x14ac:dyDescent="0.2">
      <c r="A106" s="37"/>
      <c r="B106" s="6"/>
      <c r="C106" s="66" t="s">
        <v>257</v>
      </c>
      <c r="D106" s="88">
        <v>85821</v>
      </c>
      <c r="E106" s="115">
        <v>14615</v>
      </c>
      <c r="F106" s="119">
        <f t="shared" si="4"/>
        <v>71206</v>
      </c>
      <c r="G106" s="123">
        <f t="shared" si="5"/>
        <v>0.17029631442187809</v>
      </c>
      <c r="I106" s="136"/>
    </row>
    <row r="107" spans="1:11" ht="25.5" x14ac:dyDescent="0.2">
      <c r="A107" s="37"/>
      <c r="B107" s="6"/>
      <c r="C107" s="66" t="s">
        <v>258</v>
      </c>
      <c r="D107" s="88">
        <v>11810</v>
      </c>
      <c r="E107" s="115">
        <v>2011</v>
      </c>
      <c r="F107" s="119">
        <f t="shared" si="4"/>
        <v>9799</v>
      </c>
      <c r="G107" s="123">
        <f t="shared" si="5"/>
        <v>0.17027942421676545</v>
      </c>
      <c r="I107" s="136"/>
    </row>
    <row r="108" spans="1:11" x14ac:dyDescent="0.2">
      <c r="A108" s="37"/>
      <c r="B108" s="6"/>
      <c r="C108" s="66" t="s">
        <v>259</v>
      </c>
      <c r="D108" s="88">
        <v>42351</v>
      </c>
      <c r="E108" s="115">
        <v>7212</v>
      </c>
      <c r="F108" s="119">
        <f t="shared" si="4"/>
        <v>35139</v>
      </c>
      <c r="G108" s="123">
        <f t="shared" si="5"/>
        <v>0.17029113834384077</v>
      </c>
      <c r="I108" s="136"/>
    </row>
    <row r="109" spans="1:11" x14ac:dyDescent="0.2">
      <c r="A109" s="37"/>
      <c r="B109" s="6"/>
      <c r="C109" s="66" t="s">
        <v>260</v>
      </c>
      <c r="D109" s="88">
        <v>129500</v>
      </c>
      <c r="E109" s="115">
        <v>22054</v>
      </c>
      <c r="F109" s="119">
        <f t="shared" si="4"/>
        <v>107446</v>
      </c>
      <c r="G109" s="123">
        <f t="shared" si="5"/>
        <v>0.1703011583011583</v>
      </c>
      <c r="I109" s="136"/>
    </row>
    <row r="110" spans="1:11" x14ac:dyDescent="0.2">
      <c r="A110" s="37"/>
      <c r="B110" s="6"/>
      <c r="C110" s="66" t="s">
        <v>250</v>
      </c>
      <c r="D110" s="88">
        <v>76176</v>
      </c>
      <c r="E110" s="115">
        <v>12973</v>
      </c>
      <c r="F110" s="119">
        <f t="shared" si="4"/>
        <v>63203</v>
      </c>
      <c r="G110" s="123">
        <f t="shared" si="5"/>
        <v>0.17030298256668766</v>
      </c>
      <c r="I110" s="136"/>
    </row>
    <row r="111" spans="1:11" ht="25.5" x14ac:dyDescent="0.2">
      <c r="A111" s="37"/>
      <c r="B111" s="6"/>
      <c r="C111" s="66" t="s">
        <v>261</v>
      </c>
      <c r="D111" s="88">
        <v>113940</v>
      </c>
      <c r="E111" s="115">
        <v>19098</v>
      </c>
      <c r="F111" s="119">
        <f t="shared" si="4"/>
        <v>94842</v>
      </c>
      <c r="G111" s="123">
        <f t="shared" si="5"/>
        <v>0.16761453396524487</v>
      </c>
    </row>
    <row r="112" spans="1:11" x14ac:dyDescent="0.2">
      <c r="A112" s="37"/>
      <c r="B112" s="6"/>
      <c r="C112" s="66" t="s">
        <v>262</v>
      </c>
      <c r="D112" s="88">
        <v>172864</v>
      </c>
      <c r="E112" s="115">
        <v>29544</v>
      </c>
      <c r="F112" s="119">
        <f t="shared" si="4"/>
        <v>143320</v>
      </c>
      <c r="G112" s="123">
        <f t="shared" si="5"/>
        <v>0.17090892262125137</v>
      </c>
    </row>
    <row r="113" spans="1:11" ht="25.5" x14ac:dyDescent="0.2">
      <c r="A113" s="37"/>
      <c r="B113" s="6"/>
      <c r="C113" s="66" t="s">
        <v>263</v>
      </c>
      <c r="D113" s="88">
        <v>15990</v>
      </c>
      <c r="E113" s="115">
        <v>2352</v>
      </c>
      <c r="F113" s="119">
        <f t="shared" si="4"/>
        <v>13638</v>
      </c>
      <c r="G113" s="123">
        <f t="shared" si="5"/>
        <v>0.14709193245778612</v>
      </c>
    </row>
    <row r="114" spans="1:11" x14ac:dyDescent="0.2">
      <c r="A114" s="37"/>
      <c r="B114" s="6"/>
      <c r="C114" s="66" t="s">
        <v>264</v>
      </c>
      <c r="D114" s="88">
        <v>99384</v>
      </c>
      <c r="E114" s="115">
        <v>19518</v>
      </c>
      <c r="F114" s="119">
        <f t="shared" si="4"/>
        <v>79866</v>
      </c>
      <c r="G114" s="123">
        <f t="shared" si="5"/>
        <v>0.19638976092731225</v>
      </c>
    </row>
    <row r="115" spans="1:11" x14ac:dyDescent="0.2">
      <c r="A115" s="37"/>
      <c r="B115" s="6"/>
      <c r="C115" s="66" t="s">
        <v>252</v>
      </c>
      <c r="D115" s="88">
        <v>24621</v>
      </c>
      <c r="E115" s="115">
        <v>4151</v>
      </c>
      <c r="F115" s="119">
        <f t="shared" si="4"/>
        <v>20470</v>
      </c>
      <c r="G115" s="123">
        <f t="shared" si="5"/>
        <v>0.16859591405710572</v>
      </c>
    </row>
    <row r="116" spans="1:11" x14ac:dyDescent="0.2">
      <c r="A116" s="37"/>
      <c r="B116" s="6"/>
      <c r="C116" s="66" t="s">
        <v>253</v>
      </c>
      <c r="D116" s="88">
        <v>149702</v>
      </c>
      <c r="E116" s="115">
        <v>19096</v>
      </c>
      <c r="F116" s="119">
        <f t="shared" si="4"/>
        <v>130606</v>
      </c>
      <c r="G116" s="123">
        <f t="shared" si="5"/>
        <v>0.12756008603759469</v>
      </c>
    </row>
    <row r="117" spans="1:11" x14ac:dyDescent="0.2">
      <c r="A117" s="37"/>
      <c r="B117" s="6"/>
      <c r="C117" s="66" t="s">
        <v>251</v>
      </c>
      <c r="D117" s="88">
        <v>657</v>
      </c>
      <c r="E117" s="115">
        <v>114</v>
      </c>
      <c r="F117" s="119">
        <f t="shared" si="4"/>
        <v>543</v>
      </c>
      <c r="G117" s="123">
        <f t="shared" si="5"/>
        <v>0.17351598173515981</v>
      </c>
    </row>
    <row r="118" spans="1:11" x14ac:dyDescent="0.2">
      <c r="A118" s="37"/>
      <c r="B118" s="6"/>
      <c r="C118" s="66" t="s">
        <v>219</v>
      </c>
      <c r="D118" s="88">
        <v>472379</v>
      </c>
      <c r="E118" s="115">
        <v>78667</v>
      </c>
      <c r="F118" s="119">
        <f t="shared" si="4"/>
        <v>393712</v>
      </c>
      <c r="G118" s="123">
        <f t="shared" si="5"/>
        <v>0.16653365200400524</v>
      </c>
    </row>
    <row r="119" spans="1:11" s="9" customFormat="1" x14ac:dyDescent="0.2">
      <c r="A119" s="27">
        <v>3500</v>
      </c>
      <c r="B119" s="10"/>
      <c r="C119" s="68" t="s">
        <v>93</v>
      </c>
      <c r="D119" s="80">
        <f>SUM(D120:D132)</f>
        <v>87608</v>
      </c>
      <c r="E119" s="126">
        <f>SUM(E120:E132)</f>
        <v>34208.009999999995</v>
      </c>
      <c r="F119" s="130">
        <f t="shared" si="4"/>
        <v>53399.990000000005</v>
      </c>
      <c r="G119" s="131">
        <f t="shared" si="5"/>
        <v>0.39046673819742483</v>
      </c>
      <c r="K119" s="116"/>
    </row>
    <row r="120" spans="1:11" x14ac:dyDescent="0.2">
      <c r="A120" s="37"/>
      <c r="B120" s="6"/>
      <c r="C120" s="66" t="s">
        <v>484</v>
      </c>
      <c r="D120" s="88">
        <v>763</v>
      </c>
      <c r="E120" s="115">
        <v>892.9</v>
      </c>
      <c r="F120" s="119">
        <f t="shared" si="4"/>
        <v>-129.89999999999998</v>
      </c>
      <c r="G120" s="123">
        <f t="shared" si="5"/>
        <v>1.1702490170380078</v>
      </c>
    </row>
    <row r="121" spans="1:11" x14ac:dyDescent="0.2">
      <c r="A121" s="37"/>
      <c r="B121" s="6"/>
      <c r="C121" s="66" t="s">
        <v>244</v>
      </c>
      <c r="D121" s="88">
        <v>3000</v>
      </c>
      <c r="E121" s="115">
        <v>718.63</v>
      </c>
      <c r="F121" s="119">
        <f t="shared" si="4"/>
        <v>2281.37</v>
      </c>
      <c r="G121" s="123">
        <f t="shared" si="5"/>
        <v>0.23954333333333333</v>
      </c>
    </row>
    <row r="122" spans="1:11" x14ac:dyDescent="0.2">
      <c r="A122" s="37"/>
      <c r="B122" s="6"/>
      <c r="C122" s="66" t="s">
        <v>213</v>
      </c>
      <c r="D122" s="88">
        <v>1700</v>
      </c>
      <c r="E122" s="115">
        <v>383.47</v>
      </c>
      <c r="F122" s="119">
        <f t="shared" si="4"/>
        <v>1316.53</v>
      </c>
      <c r="G122" s="123">
        <f t="shared" si="5"/>
        <v>0.22557058823529413</v>
      </c>
    </row>
    <row r="123" spans="1:11" x14ac:dyDescent="0.2">
      <c r="A123" s="106"/>
      <c r="B123" s="6"/>
      <c r="C123" s="66" t="s">
        <v>275</v>
      </c>
      <c r="D123" s="88">
        <v>56000</v>
      </c>
      <c r="E123" s="115">
        <v>0</v>
      </c>
      <c r="F123" s="119">
        <f t="shared" si="4"/>
        <v>56000</v>
      </c>
      <c r="G123" s="123">
        <f t="shared" si="5"/>
        <v>0</v>
      </c>
    </row>
    <row r="124" spans="1:11" x14ac:dyDescent="0.2">
      <c r="A124" s="37"/>
      <c r="B124" s="6"/>
      <c r="C124" s="101" t="s">
        <v>491</v>
      </c>
      <c r="D124" s="88">
        <v>14270</v>
      </c>
      <c r="E124" s="115">
        <v>0</v>
      </c>
      <c r="F124" s="119">
        <f t="shared" si="4"/>
        <v>14270</v>
      </c>
      <c r="G124" s="123">
        <f t="shared" si="5"/>
        <v>0</v>
      </c>
    </row>
    <row r="125" spans="1:11" x14ac:dyDescent="0.2">
      <c r="A125" s="37"/>
      <c r="B125" s="6"/>
      <c r="C125" s="66" t="s">
        <v>597</v>
      </c>
      <c r="D125" s="88">
        <v>4000</v>
      </c>
      <c r="E125" s="115">
        <v>0</v>
      </c>
      <c r="F125" s="119">
        <f t="shared" si="4"/>
        <v>4000</v>
      </c>
      <c r="G125" s="123">
        <f t="shared" si="5"/>
        <v>0</v>
      </c>
    </row>
    <row r="126" spans="1:11" ht="25.5" x14ac:dyDescent="0.2">
      <c r="A126" s="37"/>
      <c r="B126" s="6"/>
      <c r="C126" s="66" t="s">
        <v>418</v>
      </c>
      <c r="D126" s="88">
        <v>7875</v>
      </c>
      <c r="E126" s="115">
        <v>0</v>
      </c>
      <c r="F126" s="119">
        <f t="shared" si="4"/>
        <v>7875</v>
      </c>
      <c r="G126" s="123">
        <f t="shared" si="5"/>
        <v>0</v>
      </c>
    </row>
    <row r="127" spans="1:11" x14ac:dyDescent="0.2">
      <c r="A127" s="37"/>
      <c r="B127" s="6"/>
      <c r="C127" s="66" t="s">
        <v>533</v>
      </c>
      <c r="D127" s="88">
        <v>0</v>
      </c>
      <c r="E127" s="115">
        <v>10000</v>
      </c>
      <c r="F127" s="119">
        <f t="shared" si="4"/>
        <v>-10000</v>
      </c>
      <c r="G127" s="123"/>
    </row>
    <row r="128" spans="1:11" x14ac:dyDescent="0.2">
      <c r="A128" s="37"/>
      <c r="B128" s="6"/>
      <c r="C128" s="66" t="s">
        <v>534</v>
      </c>
      <c r="D128" s="88">
        <v>0</v>
      </c>
      <c r="E128" s="115">
        <v>1740</v>
      </c>
      <c r="F128" s="119">
        <f t="shared" si="4"/>
        <v>-1740</v>
      </c>
      <c r="G128" s="123"/>
    </row>
    <row r="129" spans="1:7" x14ac:dyDescent="0.2">
      <c r="A129" s="37"/>
      <c r="B129" s="6"/>
      <c r="C129" s="66" t="s">
        <v>535</v>
      </c>
      <c r="D129" s="88">
        <v>0</v>
      </c>
      <c r="E129" s="115">
        <v>15000</v>
      </c>
      <c r="F129" s="119">
        <f t="shared" si="4"/>
        <v>-15000</v>
      </c>
      <c r="G129" s="123"/>
    </row>
    <row r="130" spans="1:7" x14ac:dyDescent="0.2">
      <c r="A130" s="37"/>
      <c r="B130" s="6"/>
      <c r="C130" s="66" t="s">
        <v>536</v>
      </c>
      <c r="D130" s="88">
        <v>0</v>
      </c>
      <c r="E130" s="115">
        <v>1228.51</v>
      </c>
      <c r="F130" s="119">
        <f t="shared" si="4"/>
        <v>-1228.51</v>
      </c>
      <c r="G130" s="123"/>
    </row>
    <row r="131" spans="1:7" x14ac:dyDescent="0.2">
      <c r="A131" s="37"/>
      <c r="B131" s="6"/>
      <c r="C131" s="66" t="s">
        <v>595</v>
      </c>
      <c r="D131" s="88">
        <v>0</v>
      </c>
      <c r="E131" s="115">
        <v>580</v>
      </c>
      <c r="F131" s="119">
        <f t="shared" si="4"/>
        <v>-580</v>
      </c>
      <c r="G131" s="123"/>
    </row>
    <row r="132" spans="1:7" ht="39" thickBot="1" x14ac:dyDescent="0.25">
      <c r="A132" s="37"/>
      <c r="B132" s="6"/>
      <c r="C132" s="66" t="s">
        <v>596</v>
      </c>
      <c r="D132" s="88">
        <v>0</v>
      </c>
      <c r="E132" s="115">
        <v>3664.5</v>
      </c>
      <c r="F132" s="119">
        <f t="shared" si="4"/>
        <v>-3664.5</v>
      </c>
      <c r="G132" s="123"/>
    </row>
    <row r="133" spans="1:7" ht="13.5" thickBot="1" x14ac:dyDescent="0.25">
      <c r="A133" s="35" t="s">
        <v>87</v>
      </c>
      <c r="B133" s="3" t="s">
        <v>88</v>
      </c>
      <c r="C133" s="69"/>
      <c r="D133" s="78">
        <f>SUM(D134:D135)</f>
        <v>80000</v>
      </c>
      <c r="E133" s="114">
        <f>SUM(E134:E135)</f>
        <v>0</v>
      </c>
      <c r="F133" s="127">
        <f t="shared" ref="F133:F188" si="6">D133-E133</f>
        <v>80000</v>
      </c>
      <c r="G133" s="128">
        <f>E133/D133</f>
        <v>0</v>
      </c>
    </row>
    <row r="134" spans="1:7" x14ac:dyDescent="0.2">
      <c r="A134" s="36" t="s">
        <v>198</v>
      </c>
      <c r="B134" s="5"/>
      <c r="C134" s="70" t="s">
        <v>204</v>
      </c>
      <c r="D134" s="88">
        <v>70000</v>
      </c>
      <c r="E134" s="115">
        <v>0</v>
      </c>
      <c r="F134" s="119">
        <f t="shared" si="6"/>
        <v>70000</v>
      </c>
      <c r="G134" s="123">
        <f>E134/D134</f>
        <v>0</v>
      </c>
    </row>
    <row r="135" spans="1:7" ht="13.5" thickBot="1" x14ac:dyDescent="0.25">
      <c r="A135" s="37">
        <v>38254</v>
      </c>
      <c r="B135" s="6"/>
      <c r="C135" s="61" t="s">
        <v>205</v>
      </c>
      <c r="D135" s="88">
        <v>10000</v>
      </c>
      <c r="E135" s="115">
        <v>0</v>
      </c>
      <c r="F135" s="119">
        <f t="shared" si="6"/>
        <v>10000</v>
      </c>
      <c r="G135" s="123">
        <f>E135/D135</f>
        <v>0</v>
      </c>
    </row>
    <row r="136" spans="1:7" ht="13.5" thickBot="1" x14ac:dyDescent="0.25">
      <c r="A136" s="189"/>
      <c r="B136" s="190" t="s">
        <v>89</v>
      </c>
      <c r="C136" s="195"/>
      <c r="D136" s="192">
        <f>D137+D141</f>
        <v>10662993</v>
      </c>
      <c r="E136" s="196">
        <f>E137+E141</f>
        <v>1782683.5499999991</v>
      </c>
      <c r="F136" s="193">
        <f t="shared" si="6"/>
        <v>8880309.4500000011</v>
      </c>
      <c r="G136" s="194">
        <f t="shared" ref="G136:G146" si="7">E136/D136</f>
        <v>0.16718416208282225</v>
      </c>
    </row>
    <row r="137" spans="1:7" ht="13.5" thickBot="1" x14ac:dyDescent="0.25">
      <c r="A137" s="43" t="s">
        <v>90</v>
      </c>
      <c r="B137" s="8" t="s">
        <v>91</v>
      </c>
      <c r="C137" s="71"/>
      <c r="D137" s="83">
        <f>D138+D139+D140</f>
        <v>696257</v>
      </c>
      <c r="E137" s="133">
        <f>E138+E139+E140</f>
        <v>107544.84</v>
      </c>
      <c r="F137" s="127">
        <f t="shared" si="6"/>
        <v>588712.16</v>
      </c>
      <c r="G137" s="128">
        <f t="shared" si="7"/>
        <v>0.15446141295527369</v>
      </c>
    </row>
    <row r="138" spans="1:7" ht="25.5" x14ac:dyDescent="0.2">
      <c r="A138" s="37">
        <v>413</v>
      </c>
      <c r="B138" s="6"/>
      <c r="C138" s="61" t="s">
        <v>92</v>
      </c>
      <c r="D138" s="84">
        <f>D197+D287+D463+D846+D1005+D1086+D1153+D1172+D1204+D1230+D1236+D1259+D1270+D1283</f>
        <v>335728</v>
      </c>
      <c r="E138" s="140">
        <f>E197+E287+E463+E846+E1005+E1086+E1153+E1172+E1204+E1230+E1236+E1259+E1270+E1283</f>
        <v>64099.03</v>
      </c>
      <c r="F138" s="119">
        <f t="shared" si="6"/>
        <v>271628.96999999997</v>
      </c>
      <c r="G138" s="123">
        <f t="shared" si="7"/>
        <v>0.19092548134203879</v>
      </c>
    </row>
    <row r="139" spans="1:7" x14ac:dyDescent="0.2">
      <c r="A139" s="37">
        <v>4500</v>
      </c>
      <c r="B139" s="6"/>
      <c r="C139" s="61" t="s">
        <v>93</v>
      </c>
      <c r="D139" s="84">
        <f>D266+D411+D423+D446+D461+D507+D723+D1007</f>
        <v>309357</v>
      </c>
      <c r="E139" s="140">
        <f>E266+E411+E423+E446+E461+E507+E723+E1007</f>
        <v>32976</v>
      </c>
      <c r="F139" s="119">
        <f t="shared" si="6"/>
        <v>276381</v>
      </c>
      <c r="G139" s="123">
        <f t="shared" si="7"/>
        <v>0.10659529281703663</v>
      </c>
    </row>
    <row r="140" spans="1:7" ht="13.5" thickBot="1" x14ac:dyDescent="0.25">
      <c r="A140" s="38">
        <v>4528</v>
      </c>
      <c r="B140" s="7"/>
      <c r="C140" s="72" t="s">
        <v>94</v>
      </c>
      <c r="D140" s="82">
        <f>D269+D346+D490+D949+D986</f>
        <v>51172</v>
      </c>
      <c r="E140" s="135">
        <f>E269+E346+E490+E949+E986</f>
        <v>10469.81</v>
      </c>
      <c r="F140" s="119">
        <f t="shared" si="6"/>
        <v>40702.19</v>
      </c>
      <c r="G140" s="123">
        <f t="shared" si="7"/>
        <v>0.20460036738841553</v>
      </c>
    </row>
    <row r="141" spans="1:7" ht="13.5" thickBot="1" x14ac:dyDescent="0.25">
      <c r="A141" s="44"/>
      <c r="B141" s="3" t="s">
        <v>95</v>
      </c>
      <c r="C141" s="50"/>
      <c r="D141" s="78">
        <f>D142+D143+D144</f>
        <v>9966736</v>
      </c>
      <c r="E141" s="114">
        <f>E142+E143+E144</f>
        <v>1675138.709999999</v>
      </c>
      <c r="F141" s="127">
        <f t="shared" si="6"/>
        <v>8291597.290000001</v>
      </c>
      <c r="G141" s="128">
        <f t="shared" si="7"/>
        <v>0.16807294885707807</v>
      </c>
    </row>
    <row r="142" spans="1:7" x14ac:dyDescent="0.2">
      <c r="A142" s="37">
        <v>50</v>
      </c>
      <c r="B142" s="6"/>
      <c r="C142" s="51" t="s">
        <v>16</v>
      </c>
      <c r="D142" s="85">
        <f>D199+D214+D223+D249+D275+D290+D332+D353+D366+D396+D427+D475+D491+D539+D558+D578+D593+D605+D621+D635+D651+D660+D687+D702+D714+D728+D748+D770+D792+D802+D813+D823+D850+D874+D895+D928+D950+D980+D987+D1020+D1030+D1049+D1065+D1070+D1079+D1103+D1113+D1127+D1138+D1157+D1160+D1185+D1206+D1219+D1239+D1251+D1262+D1285</f>
        <v>6511464</v>
      </c>
      <c r="E142" s="141">
        <f>E199+E214+E223+E249+E275+E290+E332+E353+E366+E396+E427+E475+E491+E539+E558+E578+E593+E605+E621+E635+E651+E660+E687+E702+E714+E728+E748+E770+E792+E802+E813+E823+E850+E874+E895+E922+E928+E950+E980+E987+E1020+E1030+E1049+E1057+E1065+E1070+E1079+E1103+E1113+E1127+E1138+E1157+E1160+E1185+E1206+E1219+E1239+E1251+E1262+E1285</f>
        <v>1039159.3799999995</v>
      </c>
      <c r="F142" s="119">
        <f t="shared" si="6"/>
        <v>5472304.6200000001</v>
      </c>
      <c r="G142" s="123">
        <f t="shared" si="7"/>
        <v>0.1595892075883395</v>
      </c>
    </row>
    <row r="143" spans="1:7" x14ac:dyDescent="0.2">
      <c r="A143" s="37">
        <v>55</v>
      </c>
      <c r="B143" s="6"/>
      <c r="C143" s="51" t="s">
        <v>17</v>
      </c>
      <c r="D143" s="84">
        <f>D205+D218+D230+D254+D279+D294+D302+D308+D324+D336+D341+D347+D357+D371+D386+D392+D400+D407+D414+D419+D431+D465+D468+D480+D496+D544+D563+D583+D597+D609+D626+D640+D655+D664+D668+D681+D691+D706+D719+D733+D753+D775+D796+D807+D817+D828+D843+D855+D880+D901+D934+D956+D977+D992+D1017+D1024+D1034+D1040+D1045+D1053+D1061+D1074+D1083+D1088+D1092+D1096+D1100+D1107+D1118+D1124+D1131+D1135+D1143+D1167+D1175+D1178+D1182+D1189+D1210+D1223+D1232+D1243+D1255+D1267+D1272+D1276+D1280+D1292</f>
        <v>3403716</v>
      </c>
      <c r="E143" s="140">
        <f>E205+E218+E230+E254+E279+E294+E302+E308+E324+E336+E341+E347+E357+E371+E386+E392+E400+E407+E414+E419+E431+E458+E465+E468+E480+E496+E544+E563+E573+E583+E597+E609+E626+E640+E655+E664+E668+E681+E691+E706+E719+E733+E753+E775+E796+E807+E817+E828+E843+E855+E880+E901+E934+E956+E973+E977+E992+E1017+E1024+E1034+E1040+E1045+E1053+E1061+E1074+E1083+E1088+E1092+E1096+E1100+E1107+E1118+E1124+E1131+E1135+E1143+E1167+E1175+E1178+E1182+E1189+E1210+E1223+E1232+E1243+E1255+E1267+E1272+E1276+E1280+E1289+E1292</f>
        <v>635693.32999999961</v>
      </c>
      <c r="F143" s="119">
        <f t="shared" si="6"/>
        <v>2768022.6700000004</v>
      </c>
      <c r="G143" s="123">
        <f t="shared" si="7"/>
        <v>0.18676450385402296</v>
      </c>
    </row>
    <row r="144" spans="1:7" ht="13.5" thickBot="1" x14ac:dyDescent="0.25">
      <c r="A144" s="38">
        <v>60</v>
      </c>
      <c r="B144" s="7"/>
      <c r="C144" s="59" t="s">
        <v>59</v>
      </c>
      <c r="D144" s="86">
        <f>D243+D263+D304+D487</f>
        <v>51556</v>
      </c>
      <c r="E144" s="142">
        <f>E243+E263+E304+E487+E745+E767+E789+E799+E810+E820+E840</f>
        <v>286</v>
      </c>
      <c r="F144" s="119">
        <f t="shared" si="6"/>
        <v>51270</v>
      </c>
      <c r="G144" s="123">
        <f t="shared" si="7"/>
        <v>5.5473659709830087E-3</v>
      </c>
    </row>
    <row r="145" spans="1:11" ht="13.5" thickBot="1" x14ac:dyDescent="0.25">
      <c r="A145" s="214"/>
      <c r="B145" s="215" t="s">
        <v>96</v>
      </c>
      <c r="C145" s="216"/>
      <c r="D145" s="217">
        <f>D3-D136</f>
        <v>751618</v>
      </c>
      <c r="E145" s="218">
        <f>E3-E136</f>
        <v>-56854.11999999918</v>
      </c>
      <c r="F145" s="219">
        <f t="shared" si="6"/>
        <v>808472.11999999918</v>
      </c>
      <c r="G145" s="220">
        <f t="shared" si="7"/>
        <v>-7.5642307661603611E-2</v>
      </c>
    </row>
    <row r="146" spans="1:11" ht="13.5" thickBot="1" x14ac:dyDescent="0.25">
      <c r="A146" s="197"/>
      <c r="B146" s="198" t="s">
        <v>97</v>
      </c>
      <c r="C146" s="199"/>
      <c r="D146" s="200">
        <f>D147+D149+D171+D176+D179+D181</f>
        <v>-1743334</v>
      </c>
      <c r="E146" s="201">
        <f>E147+E149+E171+E176+E179+E181</f>
        <v>-48299.42</v>
      </c>
      <c r="F146" s="202">
        <f t="shared" si="6"/>
        <v>-1695034.58</v>
      </c>
      <c r="G146" s="203">
        <f t="shared" si="7"/>
        <v>2.7705201642370308E-2</v>
      </c>
    </row>
    <row r="147" spans="1:11" s="9" customFormat="1" x14ac:dyDescent="0.2">
      <c r="A147" s="28">
        <v>381</v>
      </c>
      <c r="B147" s="26"/>
      <c r="C147" s="57" t="s">
        <v>538</v>
      </c>
      <c r="D147" s="96">
        <f>SUM(D148)</f>
        <v>0</v>
      </c>
      <c r="E147" s="132">
        <f>SUM(E148)</f>
        <v>-660</v>
      </c>
      <c r="F147" s="130">
        <f t="shared" si="6"/>
        <v>660</v>
      </c>
      <c r="G147" s="131"/>
      <c r="K147" s="116"/>
    </row>
    <row r="148" spans="1:11" x14ac:dyDescent="0.2">
      <c r="A148" s="45">
        <v>3811</v>
      </c>
      <c r="B148" s="30"/>
      <c r="C148" s="58" t="s">
        <v>539</v>
      </c>
      <c r="D148" s="88">
        <v>0</v>
      </c>
      <c r="E148" s="143">
        <v>-660</v>
      </c>
      <c r="F148" s="119">
        <f t="shared" si="6"/>
        <v>660</v>
      </c>
      <c r="G148" s="123"/>
    </row>
    <row r="149" spans="1:11" s="9" customFormat="1" x14ac:dyDescent="0.2">
      <c r="A149" s="27">
        <v>15</v>
      </c>
      <c r="B149" s="10"/>
      <c r="C149" s="52" t="s">
        <v>98</v>
      </c>
      <c r="D149" s="81">
        <f>SUM(D150+D167+D169)</f>
        <v>-1779550</v>
      </c>
      <c r="E149" s="134">
        <f>SUM(E150+E167+E169)</f>
        <v>-38306.839999999997</v>
      </c>
      <c r="F149" s="130">
        <f t="shared" si="6"/>
        <v>-1741243.16</v>
      </c>
      <c r="G149" s="131">
        <f t="shared" ref="G149:G154" si="8">E149/D149</f>
        <v>2.1526138630552666E-2</v>
      </c>
      <c r="K149" s="116"/>
    </row>
    <row r="150" spans="1:11" s="9" customFormat="1" x14ac:dyDescent="0.2">
      <c r="A150" s="27"/>
      <c r="B150" s="10">
        <v>1551</v>
      </c>
      <c r="C150" s="60" t="s">
        <v>176</v>
      </c>
      <c r="D150" s="81">
        <f>SUM(D151:D166)</f>
        <v>-1734550</v>
      </c>
      <c r="E150" s="134">
        <f>SUM(E151:E166)</f>
        <v>-38306.839999999997</v>
      </c>
      <c r="F150" s="130">
        <f t="shared" si="6"/>
        <v>-1696243.16</v>
      </c>
      <c r="G150" s="131">
        <f t="shared" si="8"/>
        <v>2.2084598310801069E-2</v>
      </c>
      <c r="K150" s="116"/>
    </row>
    <row r="151" spans="1:11" s="9" customFormat="1" x14ac:dyDescent="0.2">
      <c r="A151" s="27"/>
      <c r="B151" s="10"/>
      <c r="C151" s="54" t="s">
        <v>457</v>
      </c>
      <c r="D151" s="99">
        <f>-D247</f>
        <v>-20000</v>
      </c>
      <c r="E151" s="137">
        <f>-E247</f>
        <v>0</v>
      </c>
      <c r="F151" s="119">
        <f t="shared" si="6"/>
        <v>-20000</v>
      </c>
      <c r="G151" s="123">
        <f t="shared" si="8"/>
        <v>0</v>
      </c>
      <c r="K151" s="116"/>
    </row>
    <row r="152" spans="1:11" s="9" customFormat="1" ht="38.25" x14ac:dyDescent="0.2">
      <c r="A152" s="27"/>
      <c r="B152" s="6"/>
      <c r="C152" s="67" t="s">
        <v>292</v>
      </c>
      <c r="D152" s="99">
        <f>-D322</f>
        <v>-400000</v>
      </c>
      <c r="E152" s="137">
        <f>-E322</f>
        <v>-1500</v>
      </c>
      <c r="F152" s="119">
        <f t="shared" si="6"/>
        <v>-398500</v>
      </c>
      <c r="G152" s="123">
        <f t="shared" si="8"/>
        <v>3.7499999999999999E-3</v>
      </c>
      <c r="K152" s="116"/>
    </row>
    <row r="153" spans="1:11" s="9" customFormat="1" x14ac:dyDescent="0.2">
      <c r="A153" s="27"/>
      <c r="B153" s="6"/>
      <c r="C153" s="61" t="s">
        <v>296</v>
      </c>
      <c r="D153" s="99">
        <f>-D329</f>
        <v>-90000</v>
      </c>
      <c r="E153" s="137">
        <f>-E329</f>
        <v>0</v>
      </c>
      <c r="F153" s="119">
        <f t="shared" si="6"/>
        <v>-90000</v>
      </c>
      <c r="G153" s="123">
        <f t="shared" si="8"/>
        <v>0</v>
      </c>
      <c r="K153" s="116"/>
    </row>
    <row r="154" spans="1:11" s="9" customFormat="1" x14ac:dyDescent="0.2">
      <c r="A154" s="34"/>
      <c r="B154" s="6"/>
      <c r="C154" s="67" t="s">
        <v>519</v>
      </c>
      <c r="D154" s="99">
        <f>-D330</f>
        <v>-250000</v>
      </c>
      <c r="E154" s="137">
        <f>-E330</f>
        <v>0</v>
      </c>
      <c r="F154" s="119">
        <f t="shared" si="6"/>
        <v>-250000</v>
      </c>
      <c r="G154" s="123">
        <f t="shared" si="8"/>
        <v>0</v>
      </c>
      <c r="K154" s="116"/>
    </row>
    <row r="155" spans="1:11" s="9" customFormat="1" x14ac:dyDescent="0.2">
      <c r="A155" s="34"/>
      <c r="B155" s="6"/>
      <c r="C155" s="67" t="s">
        <v>551</v>
      </c>
      <c r="D155" s="99">
        <f>-D376</f>
        <v>0</v>
      </c>
      <c r="E155" s="137">
        <f>-E376</f>
        <v>-2136</v>
      </c>
      <c r="F155" s="119">
        <f t="shared" si="6"/>
        <v>2136</v>
      </c>
      <c r="G155" s="123"/>
      <c r="K155" s="116"/>
    </row>
    <row r="156" spans="1:11" s="9" customFormat="1" ht="25.5" x14ac:dyDescent="0.2">
      <c r="A156" s="27"/>
      <c r="B156" s="6"/>
      <c r="C156" s="67" t="s">
        <v>495</v>
      </c>
      <c r="D156" s="99">
        <f>-D390</f>
        <v>-60000</v>
      </c>
      <c r="E156" s="137">
        <f>-E390</f>
        <v>0</v>
      </c>
      <c r="F156" s="119">
        <f t="shared" si="6"/>
        <v>-60000</v>
      </c>
      <c r="G156" s="123">
        <f>E156/D156</f>
        <v>0</v>
      </c>
      <c r="K156" s="116"/>
    </row>
    <row r="157" spans="1:11" s="9" customFormat="1" ht="25.5" x14ac:dyDescent="0.2">
      <c r="A157" s="27"/>
      <c r="B157" s="6"/>
      <c r="C157" s="61" t="s">
        <v>493</v>
      </c>
      <c r="D157" s="99">
        <f t="shared" ref="D157:E159" si="9">-D442</f>
        <v>-94000</v>
      </c>
      <c r="E157" s="137">
        <f t="shared" si="9"/>
        <v>0</v>
      </c>
      <c r="F157" s="119">
        <f t="shared" si="6"/>
        <v>-94000</v>
      </c>
      <c r="G157" s="123">
        <f>E157/D157</f>
        <v>0</v>
      </c>
      <c r="K157" s="116"/>
    </row>
    <row r="158" spans="1:11" s="9" customFormat="1" ht="25.5" x14ac:dyDescent="0.2">
      <c r="A158" s="27"/>
      <c r="B158" s="6"/>
      <c r="C158" s="21" t="s">
        <v>561</v>
      </c>
      <c r="D158" s="99">
        <f t="shared" si="9"/>
        <v>0</v>
      </c>
      <c r="E158" s="137">
        <f t="shared" si="9"/>
        <v>-4933.16</v>
      </c>
      <c r="F158" s="119">
        <f t="shared" si="6"/>
        <v>4933.16</v>
      </c>
      <c r="G158" s="123"/>
      <c r="K158" s="116"/>
    </row>
    <row r="159" spans="1:11" s="9" customFormat="1" ht="38.25" x14ac:dyDescent="0.2">
      <c r="A159" s="27"/>
      <c r="B159" s="6"/>
      <c r="C159" s="21" t="s">
        <v>541</v>
      </c>
      <c r="D159" s="99">
        <f t="shared" si="9"/>
        <v>0</v>
      </c>
      <c r="E159" s="137">
        <f t="shared" si="9"/>
        <v>-5210.16</v>
      </c>
      <c r="F159" s="119">
        <f t="shared" si="6"/>
        <v>5210.16</v>
      </c>
      <c r="G159" s="123"/>
      <c r="K159" s="116"/>
    </row>
    <row r="160" spans="1:11" s="9" customFormat="1" ht="25.5" x14ac:dyDescent="0.2">
      <c r="A160" s="27"/>
      <c r="B160" s="6"/>
      <c r="C160" s="61" t="s">
        <v>456</v>
      </c>
      <c r="D160" s="99">
        <f>-D618</f>
        <v>-40000</v>
      </c>
      <c r="E160" s="137">
        <f>-E618</f>
        <v>0</v>
      </c>
      <c r="F160" s="119">
        <f t="shared" si="6"/>
        <v>-40000</v>
      </c>
      <c r="G160" s="123">
        <f>E160/D160</f>
        <v>0</v>
      </c>
      <c r="K160" s="116"/>
    </row>
    <row r="161" spans="1:11" s="9" customFormat="1" ht="25.5" x14ac:dyDescent="0.2">
      <c r="A161" s="27"/>
      <c r="B161" s="6"/>
      <c r="C161" s="61" t="s">
        <v>464</v>
      </c>
      <c r="D161" s="99">
        <f>-D872</f>
        <v>-28550</v>
      </c>
      <c r="E161" s="137">
        <f>-E872</f>
        <v>0</v>
      </c>
      <c r="F161" s="119">
        <f t="shared" si="6"/>
        <v>-28550</v>
      </c>
      <c r="G161" s="123">
        <f>E161/D161</f>
        <v>0</v>
      </c>
      <c r="K161" s="116"/>
    </row>
    <row r="162" spans="1:11" s="9" customFormat="1" ht="63.75" x14ac:dyDescent="0.2">
      <c r="A162" s="27"/>
      <c r="B162" s="6"/>
      <c r="C162" s="54" t="s">
        <v>454</v>
      </c>
      <c r="D162" s="99">
        <f t="shared" ref="D162:E164" si="10">-D918</f>
        <v>-214000</v>
      </c>
      <c r="E162" s="137">
        <f t="shared" si="10"/>
        <v>0</v>
      </c>
      <c r="F162" s="119">
        <f t="shared" si="6"/>
        <v>-214000</v>
      </c>
      <c r="G162" s="123">
        <f>E162/D162</f>
        <v>0</v>
      </c>
      <c r="K162" s="116"/>
    </row>
    <row r="163" spans="1:11" s="9" customFormat="1" ht="25.5" x14ac:dyDescent="0.2">
      <c r="A163" s="27"/>
      <c r="B163" s="6"/>
      <c r="C163" s="54" t="s">
        <v>455</v>
      </c>
      <c r="D163" s="99">
        <f t="shared" si="10"/>
        <v>-38000</v>
      </c>
      <c r="E163" s="137">
        <f t="shared" si="10"/>
        <v>0</v>
      </c>
      <c r="F163" s="119">
        <f t="shared" si="6"/>
        <v>-38000</v>
      </c>
      <c r="G163" s="123">
        <f>E163/D163</f>
        <v>0</v>
      </c>
      <c r="K163" s="116"/>
    </row>
    <row r="164" spans="1:11" s="9" customFormat="1" ht="25.5" x14ac:dyDescent="0.2">
      <c r="A164" s="27"/>
      <c r="B164" s="6"/>
      <c r="C164" s="54" t="s">
        <v>494</v>
      </c>
      <c r="D164" s="99">
        <f t="shared" si="10"/>
        <v>-500000</v>
      </c>
      <c r="E164" s="137">
        <f t="shared" si="10"/>
        <v>0</v>
      </c>
      <c r="F164" s="119">
        <f t="shared" si="6"/>
        <v>-500000</v>
      </c>
      <c r="G164" s="123">
        <f>E164/D164</f>
        <v>0</v>
      </c>
      <c r="K164" s="116"/>
    </row>
    <row r="165" spans="1:11" s="9" customFormat="1" ht="25.5" x14ac:dyDescent="0.2">
      <c r="A165" s="27"/>
      <c r="B165" s="6"/>
      <c r="C165" s="61" t="s">
        <v>600</v>
      </c>
      <c r="D165" s="99">
        <f>-D970</f>
        <v>0</v>
      </c>
      <c r="E165" s="137">
        <f>-E970</f>
        <v>-3461.28</v>
      </c>
      <c r="F165" s="119">
        <f t="shared" si="6"/>
        <v>3461.28</v>
      </c>
      <c r="G165" s="123"/>
      <c r="K165" s="116"/>
    </row>
    <row r="166" spans="1:11" s="9" customFormat="1" ht="63.75" x14ac:dyDescent="0.2">
      <c r="A166" s="27"/>
      <c r="B166" s="6"/>
      <c r="C166" s="61" t="s">
        <v>573</v>
      </c>
      <c r="D166" s="99">
        <f>-D971</f>
        <v>0</v>
      </c>
      <c r="E166" s="137">
        <f>-E971</f>
        <v>-21066.240000000002</v>
      </c>
      <c r="F166" s="119">
        <f t="shared" si="6"/>
        <v>21066.240000000002</v>
      </c>
      <c r="G166" s="123"/>
      <c r="K166" s="116"/>
    </row>
    <row r="167" spans="1:11" s="9" customFormat="1" ht="25.5" x14ac:dyDescent="0.2">
      <c r="A167" s="27"/>
      <c r="B167" s="10">
        <v>1554</v>
      </c>
      <c r="C167" s="53" t="s">
        <v>480</v>
      </c>
      <c r="D167" s="97">
        <f>SUM(D168:D168)</f>
        <v>-25000</v>
      </c>
      <c r="E167" s="138">
        <f>SUM(E168:E168)</f>
        <v>0</v>
      </c>
      <c r="F167" s="119">
        <f t="shared" si="6"/>
        <v>-25000</v>
      </c>
      <c r="G167" s="123">
        <f t="shared" ref="G167:G173" si="11">E167/D167</f>
        <v>0</v>
      </c>
      <c r="K167" s="116"/>
    </row>
    <row r="168" spans="1:11" s="9" customFormat="1" ht="25.5" x14ac:dyDescent="0.2">
      <c r="A168" s="27"/>
      <c r="B168" s="6"/>
      <c r="C168" s="54" t="s">
        <v>489</v>
      </c>
      <c r="D168" s="99">
        <f>-D1200</f>
        <v>-25000</v>
      </c>
      <c r="E168" s="137">
        <f>-E1200</f>
        <v>0</v>
      </c>
      <c r="F168" s="119">
        <f t="shared" si="6"/>
        <v>-25000</v>
      </c>
      <c r="G168" s="123">
        <f t="shared" si="11"/>
        <v>0</v>
      </c>
      <c r="K168" s="116"/>
    </row>
    <row r="169" spans="1:11" s="9" customFormat="1" x14ac:dyDescent="0.2">
      <c r="A169" s="27"/>
      <c r="B169" s="10">
        <v>1556</v>
      </c>
      <c r="C169" s="60" t="s">
        <v>312</v>
      </c>
      <c r="D169" s="97">
        <f>SUM(D170:D170)</f>
        <v>-20000</v>
      </c>
      <c r="E169" s="138">
        <f>SUM(E170:E170)</f>
        <v>0</v>
      </c>
      <c r="F169" s="119">
        <f t="shared" si="6"/>
        <v>-20000</v>
      </c>
      <c r="G169" s="123">
        <f t="shared" si="11"/>
        <v>0</v>
      </c>
      <c r="K169" s="116"/>
    </row>
    <row r="170" spans="1:11" s="9" customFormat="1" x14ac:dyDescent="0.2">
      <c r="A170" s="27"/>
      <c r="B170" s="6"/>
      <c r="C170" s="61" t="s">
        <v>510</v>
      </c>
      <c r="D170" s="99">
        <f>-D472</f>
        <v>-20000</v>
      </c>
      <c r="E170" s="137">
        <f>-E472</f>
        <v>0</v>
      </c>
      <c r="F170" s="119">
        <f t="shared" si="6"/>
        <v>-20000</v>
      </c>
      <c r="G170" s="123">
        <f t="shared" si="11"/>
        <v>0</v>
      </c>
      <c r="K170" s="116"/>
    </row>
    <row r="171" spans="1:11" s="9" customFormat="1" x14ac:dyDescent="0.2">
      <c r="A171" s="27">
        <v>3502</v>
      </c>
      <c r="B171" s="10"/>
      <c r="C171" s="60" t="s">
        <v>99</v>
      </c>
      <c r="D171" s="80">
        <f>SUM(D172:D175)</f>
        <v>190000</v>
      </c>
      <c r="E171" s="126">
        <f>SUM(E172:E175)</f>
        <v>10497.86</v>
      </c>
      <c r="F171" s="130">
        <f t="shared" si="6"/>
        <v>179502.14</v>
      </c>
      <c r="G171" s="131">
        <f t="shared" si="11"/>
        <v>5.5251894736842111E-2</v>
      </c>
      <c r="K171" s="116"/>
    </row>
    <row r="172" spans="1:11" s="9" customFormat="1" ht="25.5" x14ac:dyDescent="0.2">
      <c r="A172" s="27"/>
      <c r="B172" s="10"/>
      <c r="C172" s="54" t="s">
        <v>494</v>
      </c>
      <c r="D172" s="88">
        <v>160000</v>
      </c>
      <c r="E172" s="115">
        <v>0</v>
      </c>
      <c r="F172" s="119">
        <f t="shared" si="6"/>
        <v>160000</v>
      </c>
      <c r="G172" s="123">
        <f t="shared" si="11"/>
        <v>0</v>
      </c>
      <c r="K172" s="116"/>
    </row>
    <row r="173" spans="1:11" s="9" customFormat="1" x14ac:dyDescent="0.2">
      <c r="A173" s="27"/>
      <c r="B173" s="10"/>
      <c r="C173" s="21" t="s">
        <v>497</v>
      </c>
      <c r="D173" s="88">
        <v>30000</v>
      </c>
      <c r="E173" s="115">
        <v>0</v>
      </c>
      <c r="F173" s="119">
        <f t="shared" si="6"/>
        <v>30000</v>
      </c>
      <c r="G173" s="123">
        <f t="shared" si="11"/>
        <v>0</v>
      </c>
      <c r="K173" s="116"/>
    </row>
    <row r="174" spans="1:11" s="9" customFormat="1" x14ac:dyDescent="0.2">
      <c r="A174" s="27"/>
      <c r="B174" s="10"/>
      <c r="C174" s="21" t="s">
        <v>537</v>
      </c>
      <c r="D174" s="88">
        <v>0</v>
      </c>
      <c r="E174" s="115">
        <v>5287.7</v>
      </c>
      <c r="F174" s="119">
        <f t="shared" si="6"/>
        <v>-5287.7</v>
      </c>
      <c r="G174" s="123"/>
      <c r="K174" s="116"/>
    </row>
    <row r="175" spans="1:11" s="9" customFormat="1" ht="38.25" x14ac:dyDescent="0.2">
      <c r="A175" s="27"/>
      <c r="B175" s="10"/>
      <c r="C175" s="54" t="s">
        <v>541</v>
      </c>
      <c r="D175" s="88">
        <v>0</v>
      </c>
      <c r="E175" s="115">
        <v>5210.16</v>
      </c>
      <c r="F175" s="119">
        <f t="shared" si="6"/>
        <v>-5210.16</v>
      </c>
      <c r="G175" s="123"/>
      <c r="K175" s="116"/>
    </row>
    <row r="176" spans="1:11" s="9" customFormat="1" x14ac:dyDescent="0.2">
      <c r="A176" s="27">
        <v>4502</v>
      </c>
      <c r="B176" s="10"/>
      <c r="C176" s="60" t="s">
        <v>100</v>
      </c>
      <c r="D176" s="81">
        <f>SUM(D177:D178)</f>
        <v>-60000</v>
      </c>
      <c r="E176" s="134">
        <f>SUM(E177:E178)</f>
        <v>-10575.4</v>
      </c>
      <c r="F176" s="130">
        <f t="shared" si="6"/>
        <v>-49424.6</v>
      </c>
      <c r="G176" s="131">
        <f>E176/D176</f>
        <v>0.17625666666666667</v>
      </c>
      <c r="K176" s="116"/>
    </row>
    <row r="177" spans="1:11" x14ac:dyDescent="0.2">
      <c r="A177" s="37"/>
      <c r="B177" s="6">
        <v>4502</v>
      </c>
      <c r="C177" s="21" t="s">
        <v>482</v>
      </c>
      <c r="D177" s="99">
        <f>-D382</f>
        <v>-60000</v>
      </c>
      <c r="E177" s="137">
        <f>-E382</f>
        <v>0</v>
      </c>
      <c r="F177" s="119">
        <f t="shared" si="6"/>
        <v>-60000</v>
      </c>
      <c r="G177" s="123">
        <f>E177/D177</f>
        <v>0</v>
      </c>
    </row>
    <row r="178" spans="1:11" x14ac:dyDescent="0.2">
      <c r="A178" s="37"/>
      <c r="B178" s="6">
        <v>4502</v>
      </c>
      <c r="C178" s="21" t="s">
        <v>555</v>
      </c>
      <c r="D178" s="99">
        <f>-D383</f>
        <v>0</v>
      </c>
      <c r="E178" s="137">
        <f>-E383</f>
        <v>-10575.4</v>
      </c>
      <c r="F178" s="119">
        <f t="shared" si="6"/>
        <v>10575.4</v>
      </c>
      <c r="G178" s="123"/>
    </row>
    <row r="179" spans="1:11" s="9" customFormat="1" x14ac:dyDescent="0.2">
      <c r="A179" s="28">
        <v>655</v>
      </c>
      <c r="B179" s="26"/>
      <c r="C179" s="60" t="s">
        <v>101</v>
      </c>
      <c r="D179" s="96">
        <f>SUM(D180)</f>
        <v>150</v>
      </c>
      <c r="E179" s="132">
        <f>SUM(E180)</f>
        <v>22.78</v>
      </c>
      <c r="F179" s="130">
        <f t="shared" si="6"/>
        <v>127.22</v>
      </c>
      <c r="G179" s="131">
        <f t="shared" ref="G179:G188" si="12">E179/D179</f>
        <v>0.15186666666666668</v>
      </c>
      <c r="K179" s="116"/>
    </row>
    <row r="180" spans="1:11" s="9" customFormat="1" x14ac:dyDescent="0.2">
      <c r="A180" s="28"/>
      <c r="B180" s="29">
        <v>6550</v>
      </c>
      <c r="C180" s="56" t="s">
        <v>439</v>
      </c>
      <c r="D180" s="88">
        <v>150</v>
      </c>
      <c r="E180" s="115">
        <v>22.78</v>
      </c>
      <c r="F180" s="119">
        <f t="shared" si="6"/>
        <v>127.22</v>
      </c>
      <c r="G180" s="123">
        <f t="shared" si="12"/>
        <v>0.15186666666666668</v>
      </c>
      <c r="K180" s="116"/>
    </row>
    <row r="181" spans="1:11" s="9" customFormat="1" x14ac:dyDescent="0.2">
      <c r="A181" s="27">
        <v>650</v>
      </c>
      <c r="B181" s="10"/>
      <c r="C181" s="60" t="s">
        <v>102</v>
      </c>
      <c r="D181" s="96">
        <f>SUM(D182:D182)</f>
        <v>-93934</v>
      </c>
      <c r="E181" s="132">
        <f>SUM(E182:E182)</f>
        <v>-9277.82</v>
      </c>
      <c r="F181" s="130">
        <f t="shared" si="6"/>
        <v>-84656.18</v>
      </c>
      <c r="G181" s="131">
        <f t="shared" si="12"/>
        <v>9.8769561607085818E-2</v>
      </c>
      <c r="K181" s="116"/>
    </row>
    <row r="182" spans="1:11" s="9" customFormat="1" ht="26.25" thickBot="1" x14ac:dyDescent="0.25">
      <c r="A182" s="27"/>
      <c r="B182" s="24" t="s">
        <v>40</v>
      </c>
      <c r="C182" s="62" t="s">
        <v>65</v>
      </c>
      <c r="D182" s="99">
        <f>-D284</f>
        <v>-93934</v>
      </c>
      <c r="E182" s="137">
        <f>-E284</f>
        <v>-9277.82</v>
      </c>
      <c r="F182" s="119">
        <f t="shared" si="6"/>
        <v>-84656.18</v>
      </c>
      <c r="G182" s="123">
        <f t="shared" si="12"/>
        <v>9.8769561607085818E-2</v>
      </c>
      <c r="K182" s="116"/>
    </row>
    <row r="183" spans="1:11" s="17" customFormat="1" ht="13.5" thickBot="1" x14ac:dyDescent="0.25">
      <c r="A183" s="221"/>
      <c r="B183" s="222" t="s">
        <v>103</v>
      </c>
      <c r="C183" s="223"/>
      <c r="D183" s="217">
        <f>D145+D146</f>
        <v>-991716</v>
      </c>
      <c r="E183" s="218">
        <f>E145+E146</f>
        <v>-105153.53999999918</v>
      </c>
      <c r="F183" s="219">
        <f t="shared" si="6"/>
        <v>-886562.46000000078</v>
      </c>
      <c r="G183" s="220">
        <f t="shared" si="12"/>
        <v>0.10603190832859324</v>
      </c>
      <c r="K183" s="234"/>
    </row>
    <row r="184" spans="1:11" ht="13.5" thickBot="1" x14ac:dyDescent="0.25">
      <c r="A184" s="189"/>
      <c r="B184" s="198" t="s">
        <v>104</v>
      </c>
      <c r="C184" s="199"/>
      <c r="D184" s="204">
        <f>D185+D187</f>
        <v>991716</v>
      </c>
      <c r="E184" s="205">
        <f>E185+E187</f>
        <v>-91880.15</v>
      </c>
      <c r="F184" s="193">
        <f t="shared" si="6"/>
        <v>1083596.1499999999</v>
      </c>
      <c r="G184" s="194">
        <f t="shared" si="12"/>
        <v>-9.2647643075235236E-2</v>
      </c>
    </row>
    <row r="185" spans="1:11" x14ac:dyDescent="0.2">
      <c r="A185" s="28">
        <v>2585</v>
      </c>
      <c r="B185" s="26"/>
      <c r="C185" s="57" t="s">
        <v>199</v>
      </c>
      <c r="D185" s="87">
        <f>SUM(D186)</f>
        <v>1569550</v>
      </c>
      <c r="E185" s="139">
        <f>SUM(E186)</f>
        <v>0</v>
      </c>
      <c r="F185" s="130">
        <f t="shared" si="6"/>
        <v>1569550</v>
      </c>
      <c r="G185" s="131">
        <f t="shared" si="12"/>
        <v>0</v>
      </c>
    </row>
    <row r="186" spans="1:11" x14ac:dyDescent="0.2">
      <c r="A186" s="45"/>
      <c r="B186" s="30">
        <v>25852</v>
      </c>
      <c r="C186" s="58" t="s">
        <v>201</v>
      </c>
      <c r="D186" s="88">
        <v>1569550</v>
      </c>
      <c r="E186" s="115">
        <v>0</v>
      </c>
      <c r="F186" s="119">
        <f t="shared" si="6"/>
        <v>1569550</v>
      </c>
      <c r="G186" s="123">
        <f t="shared" si="12"/>
        <v>0</v>
      </c>
    </row>
    <row r="187" spans="1:11" s="9" customFormat="1" x14ac:dyDescent="0.2">
      <c r="A187" s="32" t="s">
        <v>200</v>
      </c>
      <c r="B187" s="31"/>
      <c r="C187" s="10" t="s">
        <v>105</v>
      </c>
      <c r="D187" s="96">
        <f>SUM(D188:D188)</f>
        <v>-577834</v>
      </c>
      <c r="E187" s="132">
        <f>SUM(E188:E188)</f>
        <v>-91880.15</v>
      </c>
      <c r="F187" s="130">
        <f t="shared" si="6"/>
        <v>-485953.85</v>
      </c>
      <c r="G187" s="131">
        <f t="shared" si="12"/>
        <v>0.15900786385017149</v>
      </c>
      <c r="K187" s="116"/>
    </row>
    <row r="188" spans="1:11" ht="13.5" thickBot="1" x14ac:dyDescent="0.25">
      <c r="A188" s="32"/>
      <c r="B188" s="33" t="s">
        <v>202</v>
      </c>
      <c r="C188" s="56" t="s">
        <v>60</v>
      </c>
      <c r="D188" s="88">
        <v>-577834</v>
      </c>
      <c r="E188" s="115">
        <v>-91880.15</v>
      </c>
      <c r="F188" s="119">
        <f t="shared" si="6"/>
        <v>-485953.85</v>
      </c>
      <c r="G188" s="123">
        <f t="shared" si="12"/>
        <v>0.15900786385017149</v>
      </c>
    </row>
    <row r="189" spans="1:11" ht="13.5" thickBot="1" x14ac:dyDescent="0.25">
      <c r="A189" s="224">
        <v>100</v>
      </c>
      <c r="B189" s="222" t="s">
        <v>106</v>
      </c>
      <c r="C189" s="223"/>
      <c r="D189" s="225">
        <f>SUM(D183+D184)</f>
        <v>0</v>
      </c>
      <c r="E189" s="226">
        <v>-168524.16</v>
      </c>
      <c r="F189" s="218">
        <f>D189+D190-E189</f>
        <v>-1387421.82</v>
      </c>
      <c r="G189" s="220"/>
    </row>
    <row r="190" spans="1:11" ht="13.5" thickBot="1" x14ac:dyDescent="0.25">
      <c r="A190" s="224"/>
      <c r="B190" s="222" t="s">
        <v>481</v>
      </c>
      <c r="C190" s="223"/>
      <c r="D190" s="227">
        <v>-1555945.98</v>
      </c>
      <c r="E190" s="226"/>
      <c r="F190" s="219"/>
      <c r="G190" s="220"/>
    </row>
    <row r="191" spans="1:11" ht="13.5" thickBot="1" x14ac:dyDescent="0.25">
      <c r="A191" s="224"/>
      <c r="B191" s="228" t="s">
        <v>592</v>
      </c>
      <c r="C191" s="229"/>
      <c r="D191" s="227"/>
      <c r="E191" s="230">
        <f>SUM(E189-E183-E184)</f>
        <v>28509.529999999169</v>
      </c>
      <c r="F191" s="219">
        <f t="shared" ref="F191:F254" si="13">D191-E191</f>
        <v>-28509.529999999169</v>
      </c>
      <c r="G191" s="220"/>
    </row>
    <row r="192" spans="1:11" ht="13.5" thickBot="1" x14ac:dyDescent="0.25">
      <c r="A192" s="93"/>
      <c r="B192" s="3"/>
      <c r="C192" s="94"/>
      <c r="D192" s="111">
        <f>SUBTOTAL(9,D196:D1293)</f>
        <v>66530844</v>
      </c>
      <c r="E192" s="163">
        <f>SUBTOTAL(9,E196:E1293)</f>
        <v>9586380.1600000132</v>
      </c>
      <c r="F192" s="161">
        <f t="shared" si="13"/>
        <v>56944463.839999989</v>
      </c>
      <c r="G192" s="162">
        <f t="shared" ref="G192:G255" si="14">E192/D192</f>
        <v>0.14408926121544488</v>
      </c>
    </row>
    <row r="193" spans="1:11" ht="27.75" customHeight="1" thickBot="1" x14ac:dyDescent="0.25">
      <c r="A193" s="221"/>
      <c r="B193" s="243" t="s">
        <v>107</v>
      </c>
      <c r="C193" s="244"/>
      <c r="D193" s="231">
        <f>D194+D285+D300+D344+D379+D421+D424+D725+D1169</f>
        <v>12596477</v>
      </c>
      <c r="E193" s="232">
        <f>E194+E285+E300+E344+E379+E421+E424+E725+E1169</f>
        <v>1840843.6099999999</v>
      </c>
      <c r="F193" s="219">
        <f t="shared" si="13"/>
        <v>10755633.390000001</v>
      </c>
      <c r="G193" s="220">
        <f t="shared" si="14"/>
        <v>0.14613956029134176</v>
      </c>
    </row>
    <row r="194" spans="1:11" ht="13.5" thickBot="1" x14ac:dyDescent="0.25">
      <c r="A194" s="206" t="s">
        <v>39</v>
      </c>
      <c r="B194" s="190" t="s">
        <v>108</v>
      </c>
      <c r="C194" s="207"/>
      <c r="D194" s="208">
        <f>SUM(D195+D221+D262+D264+D282)</f>
        <v>1363389</v>
      </c>
      <c r="E194" s="209">
        <f>SUM(E195+E221+E262+E264+E282)</f>
        <v>210996.02000000002</v>
      </c>
      <c r="F194" s="193">
        <f t="shared" si="13"/>
        <v>1152392.98</v>
      </c>
      <c r="G194" s="194">
        <f t="shared" si="14"/>
        <v>0.15475848785636381</v>
      </c>
    </row>
    <row r="195" spans="1:11" x14ac:dyDescent="0.2">
      <c r="A195" s="32" t="s">
        <v>542</v>
      </c>
      <c r="B195" s="10" t="s">
        <v>543</v>
      </c>
      <c r="C195" s="63"/>
      <c r="D195" s="109">
        <f>SUM(D196+D213)</f>
        <v>93327</v>
      </c>
      <c r="E195" s="150">
        <f>SUM(E196+E213)</f>
        <v>14745.320000000002</v>
      </c>
      <c r="F195" s="125">
        <f t="shared" si="13"/>
        <v>78581.679999999993</v>
      </c>
      <c r="G195" s="131">
        <f t="shared" si="14"/>
        <v>0.15799629260556969</v>
      </c>
    </row>
    <row r="196" spans="1:11" s="9" customFormat="1" x14ac:dyDescent="0.2">
      <c r="A196" s="32" t="s">
        <v>277</v>
      </c>
      <c r="B196" s="10" t="s">
        <v>134</v>
      </c>
      <c r="C196" s="52"/>
      <c r="D196" s="97">
        <f>SUM(D197+D199+D205)</f>
        <v>89397</v>
      </c>
      <c r="E196" s="151">
        <f>SUM(E197+E199+E205)</f>
        <v>14279.820000000002</v>
      </c>
      <c r="F196" s="126">
        <f t="shared" si="13"/>
        <v>75117.179999999993</v>
      </c>
      <c r="G196" s="131">
        <f t="shared" si="14"/>
        <v>0.15973489043256486</v>
      </c>
      <c r="K196" s="116"/>
    </row>
    <row r="197" spans="1:11" s="9" customFormat="1" ht="25.5" x14ac:dyDescent="0.2">
      <c r="A197" s="32"/>
      <c r="B197" s="22">
        <v>413</v>
      </c>
      <c r="C197" s="63" t="s">
        <v>92</v>
      </c>
      <c r="D197" s="89">
        <f>SUM(D198)</f>
        <v>2100</v>
      </c>
      <c r="E197" s="152">
        <f>SUM(E198)</f>
        <v>2500</v>
      </c>
      <c r="F197" s="126">
        <f t="shared" si="13"/>
        <v>-400</v>
      </c>
      <c r="G197" s="131">
        <f t="shared" si="14"/>
        <v>1.1904761904761905</v>
      </c>
      <c r="K197" s="116"/>
    </row>
    <row r="198" spans="1:11" s="9" customFormat="1" x14ac:dyDescent="0.2">
      <c r="A198" s="32"/>
      <c r="B198" s="20">
        <v>4139</v>
      </c>
      <c r="C198" s="62" t="s">
        <v>165</v>
      </c>
      <c r="D198" s="88">
        <v>2100</v>
      </c>
      <c r="E198" s="156">
        <v>2500</v>
      </c>
      <c r="F198" s="140">
        <f t="shared" si="13"/>
        <v>-400</v>
      </c>
      <c r="G198" s="123">
        <f t="shared" si="14"/>
        <v>1.1904761904761905</v>
      </c>
      <c r="K198" s="116"/>
    </row>
    <row r="199" spans="1:11" s="9" customFormat="1" x14ac:dyDescent="0.2">
      <c r="A199" s="32"/>
      <c r="B199" s="10">
        <v>50</v>
      </c>
      <c r="C199" s="60" t="s">
        <v>16</v>
      </c>
      <c r="D199" s="107">
        <f>SUM(D200+D203+D204)</f>
        <v>81282</v>
      </c>
      <c r="E199" s="154">
        <f>SUM(E200+E203+E204)</f>
        <v>11028.95</v>
      </c>
      <c r="F199" s="126">
        <f t="shared" si="13"/>
        <v>70253.05</v>
      </c>
      <c r="G199" s="131">
        <f t="shared" si="14"/>
        <v>0.13568748308358555</v>
      </c>
      <c r="K199" s="116"/>
    </row>
    <row r="200" spans="1:11" x14ac:dyDescent="0.2">
      <c r="A200" s="34"/>
      <c r="B200" s="6">
        <v>500</v>
      </c>
      <c r="C200" s="61" t="s">
        <v>161</v>
      </c>
      <c r="D200" s="108">
        <f>SUM(D201:D202)</f>
        <v>59888</v>
      </c>
      <c r="E200" s="155">
        <f>SUM(E201:E202)</f>
        <v>8275</v>
      </c>
      <c r="F200" s="140">
        <f t="shared" si="13"/>
        <v>51613</v>
      </c>
      <c r="G200" s="123">
        <f t="shared" si="14"/>
        <v>0.13817459257280257</v>
      </c>
    </row>
    <row r="201" spans="1:11" x14ac:dyDescent="0.2">
      <c r="A201" s="34"/>
      <c r="B201" s="6">
        <v>5000</v>
      </c>
      <c r="C201" s="62" t="s">
        <v>276</v>
      </c>
      <c r="D201" s="88">
        <v>42143</v>
      </c>
      <c r="E201" s="156">
        <v>5375</v>
      </c>
      <c r="F201" s="140">
        <f t="shared" si="13"/>
        <v>36768</v>
      </c>
      <c r="G201" s="123">
        <f t="shared" si="14"/>
        <v>0.12754194053579479</v>
      </c>
    </row>
    <row r="202" spans="1:11" x14ac:dyDescent="0.2">
      <c r="A202" s="34"/>
      <c r="B202" s="6">
        <v>5001</v>
      </c>
      <c r="C202" s="61" t="s">
        <v>167</v>
      </c>
      <c r="D202" s="88">
        <v>17745</v>
      </c>
      <c r="E202" s="156">
        <v>2900</v>
      </c>
      <c r="F202" s="140">
        <f t="shared" si="13"/>
        <v>14845</v>
      </c>
      <c r="G202" s="123">
        <f t="shared" si="14"/>
        <v>0.16342631727247112</v>
      </c>
    </row>
    <row r="203" spans="1:11" x14ac:dyDescent="0.2">
      <c r="A203" s="34"/>
      <c r="B203" s="6">
        <v>5050</v>
      </c>
      <c r="C203" s="61" t="s">
        <v>62</v>
      </c>
      <c r="D203" s="88">
        <v>1200</v>
      </c>
      <c r="E203" s="156">
        <v>0</v>
      </c>
      <c r="F203" s="140">
        <f t="shared" si="13"/>
        <v>1200</v>
      </c>
      <c r="G203" s="123">
        <f t="shared" si="14"/>
        <v>0</v>
      </c>
    </row>
    <row r="204" spans="1:11" x14ac:dyDescent="0.2">
      <c r="A204" s="34"/>
      <c r="B204" s="6">
        <v>506</v>
      </c>
      <c r="C204" s="61" t="s">
        <v>162</v>
      </c>
      <c r="D204" s="88">
        <v>20194</v>
      </c>
      <c r="E204" s="156">
        <v>2753.95</v>
      </c>
      <c r="F204" s="140">
        <f t="shared" si="13"/>
        <v>17440.05</v>
      </c>
      <c r="G204" s="123">
        <f t="shared" si="14"/>
        <v>0.13637466574229967</v>
      </c>
    </row>
    <row r="205" spans="1:11" s="9" customFormat="1" x14ac:dyDescent="0.2">
      <c r="A205" s="32"/>
      <c r="B205" s="10">
        <v>55</v>
      </c>
      <c r="C205" s="60" t="s">
        <v>17</v>
      </c>
      <c r="D205" s="107">
        <f>SUM(D206:D212)</f>
        <v>6015</v>
      </c>
      <c r="E205" s="154">
        <f>SUM(E206:E212)</f>
        <v>750.87</v>
      </c>
      <c r="F205" s="126">
        <f t="shared" si="13"/>
        <v>5264.13</v>
      </c>
      <c r="G205" s="131">
        <f t="shared" si="14"/>
        <v>0.12483291770573567</v>
      </c>
      <c r="K205" s="116"/>
    </row>
    <row r="206" spans="1:11" x14ac:dyDescent="0.2">
      <c r="A206" s="34"/>
      <c r="B206" s="6">
        <v>5500</v>
      </c>
      <c r="C206" s="61" t="s">
        <v>18</v>
      </c>
      <c r="D206" s="88">
        <v>2200</v>
      </c>
      <c r="E206" s="156">
        <v>457.61</v>
      </c>
      <c r="F206" s="140">
        <f t="shared" si="13"/>
        <v>1742.3899999999999</v>
      </c>
      <c r="G206" s="123">
        <f t="shared" si="14"/>
        <v>0.20800454545454547</v>
      </c>
    </row>
    <row r="207" spans="1:11" x14ac:dyDescent="0.2">
      <c r="A207" s="34"/>
      <c r="B207" s="6">
        <v>5503</v>
      </c>
      <c r="C207" s="61" t="s">
        <v>19</v>
      </c>
      <c r="D207" s="88">
        <v>150</v>
      </c>
      <c r="E207" s="156">
        <v>0</v>
      </c>
      <c r="F207" s="140">
        <f t="shared" si="13"/>
        <v>150</v>
      </c>
      <c r="G207" s="123">
        <f t="shared" si="14"/>
        <v>0</v>
      </c>
    </row>
    <row r="208" spans="1:11" x14ac:dyDescent="0.2">
      <c r="A208" s="34"/>
      <c r="B208" s="6">
        <v>5504</v>
      </c>
      <c r="C208" s="61" t="s">
        <v>20</v>
      </c>
      <c r="D208" s="88">
        <v>1000</v>
      </c>
      <c r="E208" s="156">
        <v>7.14</v>
      </c>
      <c r="F208" s="140">
        <f t="shared" si="13"/>
        <v>992.86</v>
      </c>
      <c r="G208" s="123">
        <f t="shared" si="14"/>
        <v>7.1399999999999996E-3</v>
      </c>
    </row>
    <row r="209" spans="1:11" x14ac:dyDescent="0.2">
      <c r="A209" s="34"/>
      <c r="B209" s="6">
        <v>5511</v>
      </c>
      <c r="C209" s="61" t="s">
        <v>163</v>
      </c>
      <c r="D209" s="88">
        <v>258</v>
      </c>
      <c r="E209" s="156">
        <v>0</v>
      </c>
      <c r="F209" s="140">
        <f t="shared" si="13"/>
        <v>258</v>
      </c>
      <c r="G209" s="123">
        <f t="shared" si="14"/>
        <v>0</v>
      </c>
    </row>
    <row r="210" spans="1:11" x14ac:dyDescent="0.2">
      <c r="A210" s="34"/>
      <c r="B210" s="6">
        <v>5513</v>
      </c>
      <c r="C210" s="61" t="s">
        <v>21</v>
      </c>
      <c r="D210" s="88">
        <v>1000</v>
      </c>
      <c r="E210" s="156">
        <v>124.5</v>
      </c>
      <c r="F210" s="140">
        <f t="shared" si="13"/>
        <v>875.5</v>
      </c>
      <c r="G210" s="123">
        <f t="shared" si="14"/>
        <v>0.1245</v>
      </c>
    </row>
    <row r="211" spans="1:11" x14ac:dyDescent="0.2">
      <c r="A211" s="34"/>
      <c r="B211" s="6">
        <v>5514</v>
      </c>
      <c r="C211" s="61" t="s">
        <v>164</v>
      </c>
      <c r="D211" s="88">
        <v>1057</v>
      </c>
      <c r="E211" s="156">
        <v>161.62</v>
      </c>
      <c r="F211" s="140">
        <f t="shared" si="13"/>
        <v>895.38</v>
      </c>
      <c r="G211" s="123">
        <f t="shared" si="14"/>
        <v>0.15290444654683066</v>
      </c>
    </row>
    <row r="212" spans="1:11" x14ac:dyDescent="0.2">
      <c r="A212" s="34"/>
      <c r="B212" s="6">
        <v>5540</v>
      </c>
      <c r="C212" s="61" t="s">
        <v>175</v>
      </c>
      <c r="D212" s="88">
        <v>350</v>
      </c>
      <c r="E212" s="156">
        <v>0</v>
      </c>
      <c r="F212" s="140">
        <f t="shared" si="13"/>
        <v>350</v>
      </c>
      <c r="G212" s="123">
        <f t="shared" si="14"/>
        <v>0</v>
      </c>
    </row>
    <row r="213" spans="1:11" x14ac:dyDescent="0.2">
      <c r="A213" s="32" t="s">
        <v>278</v>
      </c>
      <c r="B213" s="10" t="s">
        <v>430</v>
      </c>
      <c r="C213" s="60"/>
      <c r="D213" s="97">
        <f>SUM(D214+D218)</f>
        <v>3930</v>
      </c>
      <c r="E213" s="151">
        <f>SUM(E214+E218)</f>
        <v>465.5</v>
      </c>
      <c r="F213" s="126">
        <f t="shared" si="13"/>
        <v>3464.5</v>
      </c>
      <c r="G213" s="131">
        <f t="shared" si="14"/>
        <v>0.11844783715012723</v>
      </c>
    </row>
    <row r="214" spans="1:11" x14ac:dyDescent="0.2">
      <c r="A214" s="32"/>
      <c r="B214" s="10">
        <v>50</v>
      </c>
      <c r="C214" s="60" t="s">
        <v>16</v>
      </c>
      <c r="D214" s="107">
        <f>SUM(D215+D217)</f>
        <v>2926</v>
      </c>
      <c r="E214" s="154">
        <f>SUM(E215+E217)</f>
        <v>465.5</v>
      </c>
      <c r="F214" s="126">
        <f t="shared" si="13"/>
        <v>2460.5</v>
      </c>
      <c r="G214" s="131">
        <f t="shared" si="14"/>
        <v>0.15909090909090909</v>
      </c>
    </row>
    <row r="215" spans="1:11" x14ac:dyDescent="0.2">
      <c r="A215" s="34"/>
      <c r="B215" s="6">
        <v>500</v>
      </c>
      <c r="C215" s="61" t="s">
        <v>161</v>
      </c>
      <c r="D215" s="108">
        <f>SUM(D216)</f>
        <v>2200</v>
      </c>
      <c r="E215" s="155">
        <f>SUM(E216)</f>
        <v>350</v>
      </c>
      <c r="F215" s="140">
        <f t="shared" si="13"/>
        <v>1850</v>
      </c>
      <c r="G215" s="123">
        <f t="shared" si="14"/>
        <v>0.15909090909090909</v>
      </c>
    </row>
    <row r="216" spans="1:11" x14ac:dyDescent="0.2">
      <c r="A216" s="34"/>
      <c r="B216" s="6">
        <v>5000</v>
      </c>
      <c r="C216" s="62" t="s">
        <v>276</v>
      </c>
      <c r="D216" s="88">
        <v>2200</v>
      </c>
      <c r="E216" s="156">
        <v>350</v>
      </c>
      <c r="F216" s="140">
        <f t="shared" si="13"/>
        <v>1850</v>
      </c>
      <c r="G216" s="123">
        <f t="shared" si="14"/>
        <v>0.15909090909090909</v>
      </c>
    </row>
    <row r="217" spans="1:11" x14ac:dyDescent="0.2">
      <c r="A217" s="34"/>
      <c r="B217" s="6">
        <v>506</v>
      </c>
      <c r="C217" s="61" t="s">
        <v>162</v>
      </c>
      <c r="D217" s="88">
        <v>726</v>
      </c>
      <c r="E217" s="156">
        <v>115.5</v>
      </c>
      <c r="F217" s="140">
        <f t="shared" si="13"/>
        <v>610.5</v>
      </c>
      <c r="G217" s="123">
        <f t="shared" si="14"/>
        <v>0.15909090909090909</v>
      </c>
    </row>
    <row r="218" spans="1:11" x14ac:dyDescent="0.2">
      <c r="A218" s="34"/>
      <c r="B218" s="10">
        <v>55</v>
      </c>
      <c r="C218" s="60" t="s">
        <v>17</v>
      </c>
      <c r="D218" s="107">
        <f>SUM(D219:D220)</f>
        <v>1004</v>
      </c>
      <c r="E218" s="154">
        <f>SUM(E219:E220)</f>
        <v>0</v>
      </c>
      <c r="F218" s="126">
        <f t="shared" si="13"/>
        <v>1004</v>
      </c>
      <c r="G218" s="131">
        <f t="shared" si="14"/>
        <v>0</v>
      </c>
    </row>
    <row r="219" spans="1:11" x14ac:dyDescent="0.2">
      <c r="A219" s="34"/>
      <c r="B219" s="6">
        <v>5500</v>
      </c>
      <c r="C219" s="61" t="s">
        <v>18</v>
      </c>
      <c r="D219" s="88">
        <v>504</v>
      </c>
      <c r="E219" s="156">
        <v>0</v>
      </c>
      <c r="F219" s="140">
        <f t="shared" si="13"/>
        <v>504</v>
      </c>
      <c r="G219" s="123">
        <f t="shared" si="14"/>
        <v>0</v>
      </c>
    </row>
    <row r="220" spans="1:11" x14ac:dyDescent="0.2">
      <c r="A220" s="34"/>
      <c r="B220" s="6">
        <v>5504</v>
      </c>
      <c r="C220" s="61" t="s">
        <v>20</v>
      </c>
      <c r="D220" s="88">
        <v>500</v>
      </c>
      <c r="E220" s="156">
        <v>0</v>
      </c>
      <c r="F220" s="140">
        <f t="shared" si="13"/>
        <v>500</v>
      </c>
      <c r="G220" s="123">
        <f t="shared" si="14"/>
        <v>0</v>
      </c>
    </row>
    <row r="221" spans="1:11" x14ac:dyDescent="0.2">
      <c r="A221" s="32" t="s">
        <v>544</v>
      </c>
      <c r="B221" s="10" t="s">
        <v>545</v>
      </c>
      <c r="C221" s="60"/>
      <c r="D221" s="96">
        <f>SUM(D222+D248)</f>
        <v>1041408</v>
      </c>
      <c r="E221" s="157">
        <f>SUM(E222+E248)</f>
        <v>177101.88</v>
      </c>
      <c r="F221" s="126">
        <f t="shared" si="13"/>
        <v>864306.12</v>
      </c>
      <c r="G221" s="131">
        <f t="shared" si="14"/>
        <v>0.17006003410766962</v>
      </c>
    </row>
    <row r="222" spans="1:11" s="9" customFormat="1" x14ac:dyDescent="0.2">
      <c r="A222" s="32" t="s">
        <v>279</v>
      </c>
      <c r="B222" s="10" t="s">
        <v>135</v>
      </c>
      <c r="C222" s="60"/>
      <c r="D222" s="97">
        <f>SUM(D223+D230+D243+D245)</f>
        <v>948528</v>
      </c>
      <c r="E222" s="151">
        <f>SUM(E223+E230+E243+E245)</f>
        <v>163693.56</v>
      </c>
      <c r="F222" s="126">
        <f t="shared" si="13"/>
        <v>784834.44</v>
      </c>
      <c r="G222" s="131">
        <f t="shared" si="14"/>
        <v>0.17257641313698699</v>
      </c>
      <c r="K222" s="116"/>
    </row>
    <row r="223" spans="1:11" s="9" customFormat="1" x14ac:dyDescent="0.2">
      <c r="A223" s="32"/>
      <c r="B223" s="23">
        <v>50</v>
      </c>
      <c r="C223" s="53" t="s">
        <v>16</v>
      </c>
      <c r="D223" s="98">
        <f>SUM(D224+D228+D229)</f>
        <v>749598</v>
      </c>
      <c r="E223" s="158">
        <f>SUM(E224+E228+E229)</f>
        <v>125456.54999999999</v>
      </c>
      <c r="F223" s="126">
        <f t="shared" si="13"/>
        <v>624141.44999999995</v>
      </c>
      <c r="G223" s="131">
        <f t="shared" si="14"/>
        <v>0.16736510769772597</v>
      </c>
      <c r="K223" s="116"/>
    </row>
    <row r="224" spans="1:11" s="9" customFormat="1" x14ac:dyDescent="0.2">
      <c r="A224" s="32"/>
      <c r="B224" s="6">
        <v>500</v>
      </c>
      <c r="C224" s="61" t="s">
        <v>161</v>
      </c>
      <c r="D224" s="108">
        <f>SUM(D225:D227)</f>
        <v>558995</v>
      </c>
      <c r="E224" s="155">
        <f>SUM(E225:E227)</f>
        <v>93510.7</v>
      </c>
      <c r="F224" s="140">
        <f t="shared" si="13"/>
        <v>465484.3</v>
      </c>
      <c r="G224" s="123">
        <f t="shared" si="14"/>
        <v>0.1672836071878997</v>
      </c>
      <c r="K224" s="116"/>
    </row>
    <row r="225" spans="1:11" s="9" customFormat="1" x14ac:dyDescent="0.2">
      <c r="A225" s="32"/>
      <c r="B225" s="6">
        <v>5000</v>
      </c>
      <c r="C225" s="62" t="s">
        <v>276</v>
      </c>
      <c r="D225" s="88">
        <v>48000</v>
      </c>
      <c r="E225" s="156">
        <v>8000</v>
      </c>
      <c r="F225" s="140">
        <f t="shared" si="13"/>
        <v>40000</v>
      </c>
      <c r="G225" s="123">
        <f t="shared" si="14"/>
        <v>0.16666666666666666</v>
      </c>
      <c r="K225" s="116"/>
    </row>
    <row r="226" spans="1:11" s="9" customFormat="1" x14ac:dyDescent="0.2">
      <c r="A226" s="32"/>
      <c r="B226" s="6">
        <v>5001</v>
      </c>
      <c r="C226" s="61" t="s">
        <v>167</v>
      </c>
      <c r="D226" s="88">
        <v>450571</v>
      </c>
      <c r="E226" s="156">
        <v>74990.48</v>
      </c>
      <c r="F226" s="140">
        <f t="shared" si="13"/>
        <v>375580.52</v>
      </c>
      <c r="G226" s="123">
        <f t="shared" si="14"/>
        <v>0.16643432444609174</v>
      </c>
      <c r="K226" s="116"/>
    </row>
    <row r="227" spans="1:11" s="9" customFormat="1" x14ac:dyDescent="0.2">
      <c r="A227" s="32"/>
      <c r="B227" s="6">
        <v>50020</v>
      </c>
      <c r="C227" s="61" t="s">
        <v>168</v>
      </c>
      <c r="D227" s="88">
        <v>60424</v>
      </c>
      <c r="E227" s="156">
        <v>10520.22</v>
      </c>
      <c r="F227" s="140">
        <f t="shared" si="13"/>
        <v>49903.78</v>
      </c>
      <c r="G227" s="123">
        <f t="shared" si="14"/>
        <v>0.17410664636568249</v>
      </c>
      <c r="K227" s="116"/>
    </row>
    <row r="228" spans="1:11" s="9" customFormat="1" x14ac:dyDescent="0.2">
      <c r="A228" s="32"/>
      <c r="B228" s="6">
        <v>5050</v>
      </c>
      <c r="C228" s="61" t="s">
        <v>62</v>
      </c>
      <c r="D228" s="88">
        <v>1000</v>
      </c>
      <c r="E228" s="156">
        <v>274.06</v>
      </c>
      <c r="F228" s="140">
        <f t="shared" si="13"/>
        <v>725.94</v>
      </c>
      <c r="G228" s="123">
        <f t="shared" si="14"/>
        <v>0.27406000000000003</v>
      </c>
      <c r="K228" s="116"/>
    </row>
    <row r="229" spans="1:11" s="9" customFormat="1" x14ac:dyDescent="0.2">
      <c r="A229" s="32"/>
      <c r="B229" s="6">
        <v>506</v>
      </c>
      <c r="C229" s="61" t="s">
        <v>162</v>
      </c>
      <c r="D229" s="88">
        <v>189603</v>
      </c>
      <c r="E229" s="156">
        <v>31671.79</v>
      </c>
      <c r="F229" s="140">
        <f t="shared" si="13"/>
        <v>157931.21</v>
      </c>
      <c r="G229" s="123">
        <f t="shared" si="14"/>
        <v>0.16704266282706498</v>
      </c>
      <c r="K229" s="116"/>
    </row>
    <row r="230" spans="1:11" s="9" customFormat="1" x14ac:dyDescent="0.2">
      <c r="A230" s="32"/>
      <c r="B230" s="23">
        <v>55</v>
      </c>
      <c r="C230" s="53" t="s">
        <v>17</v>
      </c>
      <c r="D230" s="98">
        <f>SUM(D231:D242)</f>
        <v>177930</v>
      </c>
      <c r="E230" s="158">
        <f>SUM(E231:E242)</f>
        <v>38237.009999999995</v>
      </c>
      <c r="F230" s="126">
        <f t="shared" si="13"/>
        <v>139692.99</v>
      </c>
      <c r="G230" s="131">
        <f t="shared" si="14"/>
        <v>0.21489917383240598</v>
      </c>
      <c r="K230" s="116"/>
    </row>
    <row r="231" spans="1:11" s="9" customFormat="1" x14ac:dyDescent="0.2">
      <c r="A231" s="32"/>
      <c r="B231" s="6">
        <v>5500</v>
      </c>
      <c r="C231" s="61" t="s">
        <v>18</v>
      </c>
      <c r="D231" s="88">
        <v>46230</v>
      </c>
      <c r="E231" s="156">
        <v>8211.76</v>
      </c>
      <c r="F231" s="140">
        <f t="shared" si="13"/>
        <v>38018.239999999998</v>
      </c>
      <c r="G231" s="123">
        <f t="shared" si="14"/>
        <v>0.17762837983993079</v>
      </c>
      <c r="K231" s="116"/>
    </row>
    <row r="232" spans="1:11" s="9" customFormat="1" x14ac:dyDescent="0.2">
      <c r="A232" s="32"/>
      <c r="B232" s="6">
        <v>5503</v>
      </c>
      <c r="C232" s="61" t="s">
        <v>19</v>
      </c>
      <c r="D232" s="88">
        <v>1000</v>
      </c>
      <c r="E232" s="156">
        <v>0</v>
      </c>
      <c r="F232" s="140">
        <f t="shared" si="13"/>
        <v>1000</v>
      </c>
      <c r="G232" s="123">
        <f t="shared" si="14"/>
        <v>0</v>
      </c>
      <c r="K232" s="116"/>
    </row>
    <row r="233" spans="1:11" s="9" customFormat="1" x14ac:dyDescent="0.2">
      <c r="A233" s="32"/>
      <c r="B233" s="6">
        <v>5504</v>
      </c>
      <c r="C233" s="61" t="s">
        <v>20</v>
      </c>
      <c r="D233" s="88">
        <v>9000</v>
      </c>
      <c r="E233" s="156">
        <v>1478.78</v>
      </c>
      <c r="F233" s="140">
        <f t="shared" si="13"/>
        <v>7521.22</v>
      </c>
      <c r="G233" s="123">
        <f t="shared" si="14"/>
        <v>0.16430888888888889</v>
      </c>
      <c r="K233" s="116"/>
    </row>
    <row r="234" spans="1:11" s="9" customFormat="1" x14ac:dyDescent="0.2">
      <c r="A234" s="32"/>
      <c r="B234" s="6">
        <v>5511</v>
      </c>
      <c r="C234" s="61" t="s">
        <v>163</v>
      </c>
      <c r="D234" s="88">
        <v>64000</v>
      </c>
      <c r="E234" s="156">
        <v>15640.42</v>
      </c>
      <c r="F234" s="140">
        <f t="shared" si="13"/>
        <v>48359.58</v>
      </c>
      <c r="G234" s="123">
        <f t="shared" si="14"/>
        <v>0.24438156250000001</v>
      </c>
      <c r="K234" s="116"/>
    </row>
    <row r="235" spans="1:11" s="9" customFormat="1" x14ac:dyDescent="0.2">
      <c r="A235" s="32"/>
      <c r="B235" s="6">
        <v>5513</v>
      </c>
      <c r="C235" s="61" t="s">
        <v>21</v>
      </c>
      <c r="D235" s="88">
        <v>18000</v>
      </c>
      <c r="E235" s="156">
        <v>3736.05</v>
      </c>
      <c r="F235" s="140">
        <f t="shared" si="13"/>
        <v>14263.95</v>
      </c>
      <c r="G235" s="123">
        <f t="shared" si="14"/>
        <v>0.20755833333333334</v>
      </c>
      <c r="K235" s="116"/>
    </row>
    <row r="236" spans="1:11" s="9" customFormat="1" x14ac:dyDescent="0.2">
      <c r="A236" s="32"/>
      <c r="B236" s="6">
        <v>5514</v>
      </c>
      <c r="C236" s="61" t="s">
        <v>164</v>
      </c>
      <c r="D236" s="88">
        <v>25000</v>
      </c>
      <c r="E236" s="156">
        <v>8762.02</v>
      </c>
      <c r="F236" s="140">
        <f t="shared" si="13"/>
        <v>16237.98</v>
      </c>
      <c r="G236" s="123">
        <f t="shared" si="14"/>
        <v>0.35048080000000004</v>
      </c>
      <c r="K236" s="116"/>
    </row>
    <row r="237" spans="1:11" s="9" customFormat="1" x14ac:dyDescent="0.2">
      <c r="A237" s="32"/>
      <c r="B237" s="6">
        <v>5515</v>
      </c>
      <c r="C237" s="61" t="s">
        <v>22</v>
      </c>
      <c r="D237" s="88">
        <v>7000</v>
      </c>
      <c r="E237" s="156">
        <v>256.77999999999997</v>
      </c>
      <c r="F237" s="140">
        <f t="shared" si="13"/>
        <v>6743.22</v>
      </c>
      <c r="G237" s="123">
        <f t="shared" si="14"/>
        <v>3.6682857142857142E-2</v>
      </c>
      <c r="K237" s="116"/>
    </row>
    <row r="238" spans="1:11" s="9" customFormat="1" x14ac:dyDescent="0.2">
      <c r="A238" s="32"/>
      <c r="B238" s="6">
        <v>5522</v>
      </c>
      <c r="C238" s="61" t="s">
        <v>63</v>
      </c>
      <c r="D238" s="88">
        <v>5000</v>
      </c>
      <c r="E238" s="156">
        <v>72</v>
      </c>
      <c r="F238" s="140">
        <f t="shared" si="13"/>
        <v>4928</v>
      </c>
      <c r="G238" s="123">
        <f t="shared" si="14"/>
        <v>1.44E-2</v>
      </c>
      <c r="K238" s="116"/>
    </row>
    <row r="239" spans="1:11" s="9" customFormat="1" x14ac:dyDescent="0.2">
      <c r="A239" s="32"/>
      <c r="B239" s="6">
        <v>5525</v>
      </c>
      <c r="C239" s="61" t="s">
        <v>37</v>
      </c>
      <c r="D239" s="88">
        <v>1000</v>
      </c>
      <c r="E239" s="156">
        <v>0</v>
      </c>
      <c r="F239" s="140">
        <f t="shared" si="13"/>
        <v>1000</v>
      </c>
      <c r="G239" s="123">
        <f t="shared" si="14"/>
        <v>0</v>
      </c>
      <c r="K239" s="116"/>
    </row>
    <row r="240" spans="1:11" s="9" customFormat="1" x14ac:dyDescent="0.2">
      <c r="A240" s="32"/>
      <c r="B240" s="6">
        <v>5532</v>
      </c>
      <c r="C240" s="61" t="s">
        <v>61</v>
      </c>
      <c r="D240" s="88">
        <v>500</v>
      </c>
      <c r="E240" s="156">
        <v>79.2</v>
      </c>
      <c r="F240" s="140">
        <f t="shared" si="13"/>
        <v>420.8</v>
      </c>
      <c r="G240" s="123">
        <f t="shared" si="14"/>
        <v>0.15840000000000001</v>
      </c>
      <c r="K240" s="116"/>
    </row>
    <row r="241" spans="1:11" s="9" customFormat="1" x14ac:dyDescent="0.2">
      <c r="A241" s="32"/>
      <c r="B241" s="6">
        <v>5539</v>
      </c>
      <c r="C241" s="61" t="s">
        <v>178</v>
      </c>
      <c r="D241" s="88">
        <v>1000</v>
      </c>
      <c r="E241" s="156">
        <v>0</v>
      </c>
      <c r="F241" s="140">
        <f t="shared" si="13"/>
        <v>1000</v>
      </c>
      <c r="G241" s="123">
        <f t="shared" si="14"/>
        <v>0</v>
      </c>
      <c r="K241" s="116"/>
    </row>
    <row r="242" spans="1:11" s="9" customFormat="1" x14ac:dyDescent="0.2">
      <c r="A242" s="32"/>
      <c r="B242" s="6">
        <v>5540</v>
      </c>
      <c r="C242" s="61" t="s">
        <v>175</v>
      </c>
      <c r="D242" s="88">
        <v>200</v>
      </c>
      <c r="E242" s="156">
        <v>0</v>
      </c>
      <c r="F242" s="140">
        <f t="shared" si="13"/>
        <v>200</v>
      </c>
      <c r="G242" s="123">
        <f t="shared" si="14"/>
        <v>0</v>
      </c>
      <c r="K242" s="116"/>
    </row>
    <row r="243" spans="1:11" s="9" customFormat="1" x14ac:dyDescent="0.2">
      <c r="A243" s="32"/>
      <c r="B243" s="23">
        <v>60</v>
      </c>
      <c r="C243" s="53" t="s">
        <v>59</v>
      </c>
      <c r="D243" s="98">
        <f>SUM(D244)</f>
        <v>1000</v>
      </c>
      <c r="E243" s="158">
        <f>SUM(E244)</f>
        <v>0</v>
      </c>
      <c r="F243" s="126">
        <f t="shared" si="13"/>
        <v>1000</v>
      </c>
      <c r="G243" s="131">
        <f t="shared" si="14"/>
        <v>0</v>
      </c>
      <c r="K243" s="116"/>
    </row>
    <row r="244" spans="1:11" x14ac:dyDescent="0.2">
      <c r="A244" s="34"/>
      <c r="B244" s="21">
        <v>6010</v>
      </c>
      <c r="C244" s="54" t="s">
        <v>166</v>
      </c>
      <c r="D244" s="88">
        <v>1000</v>
      </c>
      <c r="E244" s="156">
        <v>0</v>
      </c>
      <c r="F244" s="140">
        <f t="shared" si="13"/>
        <v>1000</v>
      </c>
      <c r="G244" s="123">
        <f t="shared" si="14"/>
        <v>0</v>
      </c>
    </row>
    <row r="245" spans="1:11" x14ac:dyDescent="0.2">
      <c r="A245" s="34"/>
      <c r="B245" s="10">
        <v>15</v>
      </c>
      <c r="C245" s="60" t="s">
        <v>186</v>
      </c>
      <c r="D245" s="96">
        <f>SUM(D246)</f>
        <v>20000</v>
      </c>
      <c r="E245" s="157">
        <f>SUM(E246)</f>
        <v>0</v>
      </c>
      <c r="F245" s="126">
        <f t="shared" si="13"/>
        <v>20000</v>
      </c>
      <c r="G245" s="131">
        <f t="shared" si="14"/>
        <v>0</v>
      </c>
    </row>
    <row r="246" spans="1:11" x14ac:dyDescent="0.2">
      <c r="A246" s="34"/>
      <c r="B246" s="6">
        <v>1551</v>
      </c>
      <c r="C246" s="61" t="s">
        <v>176</v>
      </c>
      <c r="D246" s="88">
        <f>SUM(D247:D247)</f>
        <v>20000</v>
      </c>
      <c r="E246" s="159">
        <f>SUM(E247:E247)</f>
        <v>0</v>
      </c>
      <c r="F246" s="140">
        <f t="shared" si="13"/>
        <v>20000</v>
      </c>
      <c r="G246" s="123">
        <f t="shared" si="14"/>
        <v>0</v>
      </c>
    </row>
    <row r="247" spans="1:11" x14ac:dyDescent="0.2">
      <c r="A247" s="34"/>
      <c r="B247" s="21"/>
      <c r="C247" s="54" t="s">
        <v>457</v>
      </c>
      <c r="D247" s="88">
        <v>20000</v>
      </c>
      <c r="E247" s="156">
        <v>0</v>
      </c>
      <c r="F247" s="140">
        <f t="shared" si="13"/>
        <v>20000</v>
      </c>
      <c r="G247" s="123">
        <f t="shared" si="14"/>
        <v>0</v>
      </c>
    </row>
    <row r="248" spans="1:11" x14ac:dyDescent="0.2">
      <c r="A248" s="32" t="s">
        <v>280</v>
      </c>
      <c r="B248" s="10" t="s">
        <v>431</v>
      </c>
      <c r="C248" s="60"/>
      <c r="D248" s="97">
        <f>SUM(D249+D254)</f>
        <v>92880</v>
      </c>
      <c r="E248" s="151">
        <f>SUM(E249+E254)</f>
        <v>13408.32</v>
      </c>
      <c r="F248" s="126">
        <f t="shared" si="13"/>
        <v>79471.679999999993</v>
      </c>
      <c r="G248" s="131">
        <f t="shared" si="14"/>
        <v>0.14436175710594315</v>
      </c>
    </row>
    <row r="249" spans="1:11" x14ac:dyDescent="0.2">
      <c r="A249" s="32"/>
      <c r="B249" s="23">
        <v>50</v>
      </c>
      <c r="C249" s="53" t="s">
        <v>16</v>
      </c>
      <c r="D249" s="98">
        <f>SUM(D250+D253)</f>
        <v>77422</v>
      </c>
      <c r="E249" s="158">
        <f>SUM(E250+E253)</f>
        <v>11230.7</v>
      </c>
      <c r="F249" s="126">
        <f t="shared" si="13"/>
        <v>66191.3</v>
      </c>
      <c r="G249" s="131">
        <f t="shared" si="14"/>
        <v>0.14505825217638399</v>
      </c>
    </row>
    <row r="250" spans="1:11" x14ac:dyDescent="0.2">
      <c r="A250" s="32"/>
      <c r="B250" s="6">
        <v>500</v>
      </c>
      <c r="C250" s="61" t="s">
        <v>161</v>
      </c>
      <c r="D250" s="108">
        <f>SUM(D251:D252)</f>
        <v>57864</v>
      </c>
      <c r="E250" s="155">
        <f>SUM(E251:E252)</f>
        <v>8393.65</v>
      </c>
      <c r="F250" s="140">
        <f t="shared" si="13"/>
        <v>49470.35</v>
      </c>
      <c r="G250" s="123">
        <f t="shared" si="14"/>
        <v>0.14505824001106041</v>
      </c>
    </row>
    <row r="251" spans="1:11" x14ac:dyDescent="0.2">
      <c r="A251" s="32"/>
      <c r="B251" s="6">
        <v>5001</v>
      </c>
      <c r="C251" s="61" t="s">
        <v>167</v>
      </c>
      <c r="D251" s="88">
        <v>54588</v>
      </c>
      <c r="E251" s="156">
        <v>7847.65</v>
      </c>
      <c r="F251" s="140">
        <f t="shared" si="13"/>
        <v>46740.35</v>
      </c>
      <c r="G251" s="123">
        <f t="shared" si="14"/>
        <v>0.14376144940279914</v>
      </c>
    </row>
    <row r="252" spans="1:11" x14ac:dyDescent="0.2">
      <c r="A252" s="32"/>
      <c r="B252" s="6">
        <v>50020</v>
      </c>
      <c r="C252" s="61" t="s">
        <v>168</v>
      </c>
      <c r="D252" s="88">
        <v>3276</v>
      </c>
      <c r="E252" s="156">
        <v>546</v>
      </c>
      <c r="F252" s="140">
        <f t="shared" si="13"/>
        <v>2730</v>
      </c>
      <c r="G252" s="123">
        <f t="shared" si="14"/>
        <v>0.16666666666666666</v>
      </c>
    </row>
    <row r="253" spans="1:11" x14ac:dyDescent="0.2">
      <c r="A253" s="32"/>
      <c r="B253" s="6">
        <v>506</v>
      </c>
      <c r="C253" s="61" t="s">
        <v>162</v>
      </c>
      <c r="D253" s="88">
        <v>19558</v>
      </c>
      <c r="E253" s="156">
        <v>2837.05</v>
      </c>
      <c r="F253" s="140">
        <f t="shared" si="13"/>
        <v>16720.95</v>
      </c>
      <c r="G253" s="123">
        <f t="shared" si="14"/>
        <v>0.1450582881685244</v>
      </c>
    </row>
    <row r="254" spans="1:11" x14ac:dyDescent="0.2">
      <c r="A254" s="32"/>
      <c r="B254" s="23">
        <v>55</v>
      </c>
      <c r="C254" s="53" t="s">
        <v>17</v>
      </c>
      <c r="D254" s="98">
        <f>SUM(D255:D261)</f>
        <v>15458</v>
      </c>
      <c r="E254" s="158">
        <f>SUM(E255:E261)</f>
        <v>2177.62</v>
      </c>
      <c r="F254" s="126">
        <f t="shared" si="13"/>
        <v>13280.380000000001</v>
      </c>
      <c r="G254" s="131">
        <f t="shared" si="14"/>
        <v>0.14087333419588563</v>
      </c>
    </row>
    <row r="255" spans="1:11" x14ac:dyDescent="0.2">
      <c r="A255" s="32"/>
      <c r="B255" s="6">
        <v>5500</v>
      </c>
      <c r="C255" s="61" t="s">
        <v>18</v>
      </c>
      <c r="D255" s="88">
        <v>4100</v>
      </c>
      <c r="E255" s="156">
        <v>388.43</v>
      </c>
      <c r="F255" s="140">
        <f t="shared" ref="F255:F319" si="15">D255-E255</f>
        <v>3711.57</v>
      </c>
      <c r="G255" s="123">
        <f t="shared" si="14"/>
        <v>9.4739024390243898E-2</v>
      </c>
    </row>
    <row r="256" spans="1:11" x14ac:dyDescent="0.2">
      <c r="A256" s="32"/>
      <c r="B256" s="6">
        <v>5504</v>
      </c>
      <c r="C256" s="61" t="s">
        <v>20</v>
      </c>
      <c r="D256" s="88">
        <v>1104</v>
      </c>
      <c r="E256" s="156">
        <v>14.28</v>
      </c>
      <c r="F256" s="140">
        <f t="shared" si="15"/>
        <v>1089.72</v>
      </c>
      <c r="G256" s="123">
        <f t="shared" ref="G256:G294" si="16">E256/D256</f>
        <v>1.2934782608695652E-2</v>
      </c>
    </row>
    <row r="257" spans="1:11" x14ac:dyDescent="0.2">
      <c r="A257" s="32"/>
      <c r="B257" s="6">
        <v>5511</v>
      </c>
      <c r="C257" s="61" t="s">
        <v>163</v>
      </c>
      <c r="D257" s="88">
        <v>5394</v>
      </c>
      <c r="E257" s="156">
        <v>634.11</v>
      </c>
      <c r="F257" s="140">
        <f t="shared" si="15"/>
        <v>4759.8900000000003</v>
      </c>
      <c r="G257" s="123">
        <f t="shared" si="16"/>
        <v>0.11755839822024472</v>
      </c>
    </row>
    <row r="258" spans="1:11" x14ac:dyDescent="0.2">
      <c r="A258" s="32"/>
      <c r="B258" s="6">
        <v>5513</v>
      </c>
      <c r="C258" s="61" t="s">
        <v>21</v>
      </c>
      <c r="D258" s="88">
        <v>3400</v>
      </c>
      <c r="E258" s="156">
        <v>688.37</v>
      </c>
      <c r="F258" s="140">
        <f t="shared" si="15"/>
        <v>2711.63</v>
      </c>
      <c r="G258" s="123">
        <f t="shared" si="16"/>
        <v>0.20246176470588234</v>
      </c>
    </row>
    <row r="259" spans="1:11" x14ac:dyDescent="0.2">
      <c r="A259" s="32"/>
      <c r="B259" s="6">
        <v>5514</v>
      </c>
      <c r="C259" s="61" t="s">
        <v>164</v>
      </c>
      <c r="D259" s="88">
        <v>1060</v>
      </c>
      <c r="E259" s="156">
        <v>138.03</v>
      </c>
      <c r="F259" s="140">
        <f t="shared" si="15"/>
        <v>921.97</v>
      </c>
      <c r="G259" s="123">
        <f t="shared" si="16"/>
        <v>0.13021698113207547</v>
      </c>
    </row>
    <row r="260" spans="1:11" x14ac:dyDescent="0.2">
      <c r="A260" s="32"/>
      <c r="B260" s="6">
        <v>5515</v>
      </c>
      <c r="C260" s="61" t="s">
        <v>22</v>
      </c>
      <c r="D260" s="88">
        <v>400</v>
      </c>
      <c r="E260" s="156">
        <v>184.8</v>
      </c>
      <c r="F260" s="140">
        <f t="shared" si="15"/>
        <v>215.2</v>
      </c>
      <c r="G260" s="123">
        <f t="shared" si="16"/>
        <v>0.46200000000000002</v>
      </c>
    </row>
    <row r="261" spans="1:11" x14ac:dyDescent="0.2">
      <c r="A261" s="32"/>
      <c r="B261" s="6">
        <v>5539</v>
      </c>
      <c r="C261" s="61" t="s">
        <v>178</v>
      </c>
      <c r="D261" s="88">
        <v>0</v>
      </c>
      <c r="E261" s="156">
        <v>129.6</v>
      </c>
      <c r="F261" s="140">
        <f t="shared" si="15"/>
        <v>-129.6</v>
      </c>
      <c r="G261" s="123"/>
    </row>
    <row r="262" spans="1:11" s="9" customFormat="1" x14ac:dyDescent="0.2">
      <c r="A262" s="32" t="s">
        <v>64</v>
      </c>
      <c r="B262" s="10" t="s">
        <v>183</v>
      </c>
      <c r="C262" s="60"/>
      <c r="D262" s="97">
        <f>SUM(D263)</f>
        <v>50000</v>
      </c>
      <c r="E262" s="151">
        <f>SUM(E263)</f>
        <v>0</v>
      </c>
      <c r="F262" s="126">
        <f t="shared" si="15"/>
        <v>50000</v>
      </c>
      <c r="G262" s="131">
        <f t="shared" si="16"/>
        <v>0</v>
      </c>
      <c r="K262" s="116"/>
    </row>
    <row r="263" spans="1:11" s="9" customFormat="1" x14ac:dyDescent="0.2">
      <c r="A263" s="32"/>
      <c r="B263" s="23">
        <v>60</v>
      </c>
      <c r="C263" s="53" t="s">
        <v>59</v>
      </c>
      <c r="D263" s="96">
        <v>50000</v>
      </c>
      <c r="E263" s="153">
        <v>0</v>
      </c>
      <c r="F263" s="126">
        <f t="shared" si="15"/>
        <v>50000</v>
      </c>
      <c r="G263" s="131">
        <f t="shared" si="16"/>
        <v>0</v>
      </c>
      <c r="K263" s="116"/>
    </row>
    <row r="264" spans="1:11" s="9" customFormat="1" x14ac:dyDescent="0.2">
      <c r="A264" s="32" t="s">
        <v>546</v>
      </c>
      <c r="B264" s="10" t="s">
        <v>547</v>
      </c>
      <c r="C264" s="60"/>
      <c r="D264" s="96">
        <f>SUM(D265+D274)</f>
        <v>84720</v>
      </c>
      <c r="E264" s="157">
        <f>SUM(E265+E274)</f>
        <v>9871</v>
      </c>
      <c r="F264" s="126">
        <f t="shared" si="15"/>
        <v>74849</v>
      </c>
      <c r="G264" s="131">
        <f t="shared" si="16"/>
        <v>0.11651322001888574</v>
      </c>
      <c r="K264" s="116"/>
    </row>
    <row r="265" spans="1:11" s="9" customFormat="1" x14ac:dyDescent="0.2">
      <c r="A265" s="32" t="s">
        <v>283</v>
      </c>
      <c r="B265" s="10" t="s">
        <v>184</v>
      </c>
      <c r="C265" s="60"/>
      <c r="D265" s="97">
        <f>SUM(D266+D269)</f>
        <v>69620</v>
      </c>
      <c r="E265" s="151">
        <f>SUM(E266+E269)</f>
        <v>9871</v>
      </c>
      <c r="F265" s="126">
        <f t="shared" si="15"/>
        <v>59749</v>
      </c>
      <c r="G265" s="131">
        <f t="shared" si="16"/>
        <v>0.14178397012352772</v>
      </c>
      <c r="K265" s="116"/>
    </row>
    <row r="266" spans="1:11" s="9" customFormat="1" x14ac:dyDescent="0.2">
      <c r="A266" s="32"/>
      <c r="B266" s="22">
        <v>4500</v>
      </c>
      <c r="C266" s="23" t="s">
        <v>93</v>
      </c>
      <c r="D266" s="97">
        <f>SUM(D267:D268)</f>
        <v>25560</v>
      </c>
      <c r="E266" s="151">
        <f>SUM(E267:E268)</f>
        <v>1156</v>
      </c>
      <c r="F266" s="126">
        <f t="shared" si="15"/>
        <v>24404</v>
      </c>
      <c r="G266" s="131">
        <f t="shared" si="16"/>
        <v>4.5226917057902973E-2</v>
      </c>
      <c r="K266" s="116"/>
    </row>
    <row r="267" spans="1:11" s="9" customFormat="1" x14ac:dyDescent="0.2">
      <c r="A267" s="32"/>
      <c r="B267" s="22"/>
      <c r="C267" s="62" t="s">
        <v>171</v>
      </c>
      <c r="D267" s="88">
        <v>4623</v>
      </c>
      <c r="E267" s="156">
        <v>1156</v>
      </c>
      <c r="F267" s="140">
        <f t="shared" si="15"/>
        <v>3467</v>
      </c>
      <c r="G267" s="123">
        <f t="shared" si="16"/>
        <v>0.25005407743889252</v>
      </c>
      <c r="K267" s="116"/>
    </row>
    <row r="268" spans="1:11" s="9" customFormat="1" x14ac:dyDescent="0.2">
      <c r="A268" s="32"/>
      <c r="B268" s="22"/>
      <c r="C268" s="62" t="s">
        <v>172</v>
      </c>
      <c r="D268" s="88">
        <v>20937</v>
      </c>
      <c r="E268" s="156">
        <v>0</v>
      </c>
      <c r="F268" s="140">
        <f t="shared" si="15"/>
        <v>20937</v>
      </c>
      <c r="G268" s="123">
        <f t="shared" si="16"/>
        <v>0</v>
      </c>
      <c r="K268" s="116"/>
    </row>
    <row r="269" spans="1:11" s="9" customFormat="1" x14ac:dyDescent="0.2">
      <c r="A269" s="32"/>
      <c r="B269" s="25">
        <v>4528</v>
      </c>
      <c r="C269" s="63" t="s">
        <v>94</v>
      </c>
      <c r="D269" s="97">
        <f>SUM(D270:D273)</f>
        <v>44060</v>
      </c>
      <c r="E269" s="151">
        <f>SUM(E270:E273)</f>
        <v>8715</v>
      </c>
      <c r="F269" s="126">
        <f t="shared" si="15"/>
        <v>35345</v>
      </c>
      <c r="G269" s="131">
        <f t="shared" si="16"/>
        <v>0.19779845665002269</v>
      </c>
      <c r="K269" s="116"/>
    </row>
    <row r="270" spans="1:11" x14ac:dyDescent="0.2">
      <c r="A270" s="34"/>
      <c r="B270" s="24"/>
      <c r="C270" s="62" t="s">
        <v>171</v>
      </c>
      <c r="D270" s="88">
        <v>32460</v>
      </c>
      <c r="E270" s="156">
        <v>8115</v>
      </c>
      <c r="F270" s="140">
        <f t="shared" si="15"/>
        <v>24345</v>
      </c>
      <c r="G270" s="123">
        <f t="shared" si="16"/>
        <v>0.25</v>
      </c>
    </row>
    <row r="271" spans="1:11" x14ac:dyDescent="0.2">
      <c r="A271" s="34"/>
      <c r="B271" s="24"/>
      <c r="C271" s="62" t="s">
        <v>282</v>
      </c>
      <c r="D271" s="88">
        <v>6526</v>
      </c>
      <c r="E271" s="156">
        <v>0</v>
      </c>
      <c r="F271" s="140">
        <f t="shared" si="15"/>
        <v>6526</v>
      </c>
      <c r="G271" s="123">
        <f t="shared" si="16"/>
        <v>0</v>
      </c>
    </row>
    <row r="272" spans="1:11" x14ac:dyDescent="0.2">
      <c r="A272" s="34"/>
      <c r="B272" s="24"/>
      <c r="C272" s="62" t="s">
        <v>173</v>
      </c>
      <c r="D272" s="88">
        <v>600</v>
      </c>
      <c r="E272" s="156">
        <v>600</v>
      </c>
      <c r="F272" s="140">
        <f t="shared" si="15"/>
        <v>0</v>
      </c>
      <c r="G272" s="123">
        <f t="shared" si="16"/>
        <v>1</v>
      </c>
    </row>
    <row r="273" spans="1:11" ht="25.5" x14ac:dyDescent="0.2">
      <c r="A273" s="34"/>
      <c r="B273" s="24"/>
      <c r="C273" s="62" t="s">
        <v>281</v>
      </c>
      <c r="D273" s="88">
        <v>4474</v>
      </c>
      <c r="E273" s="156">
        <v>0</v>
      </c>
      <c r="F273" s="140">
        <f t="shared" si="15"/>
        <v>4474</v>
      </c>
      <c r="G273" s="123">
        <f t="shared" si="16"/>
        <v>0</v>
      </c>
    </row>
    <row r="274" spans="1:11" x14ac:dyDescent="0.2">
      <c r="A274" s="32" t="s">
        <v>525</v>
      </c>
      <c r="B274" s="10" t="s">
        <v>483</v>
      </c>
      <c r="C274" s="52"/>
      <c r="D274" s="96">
        <f>SUM(D275+D279)</f>
        <v>15100</v>
      </c>
      <c r="E274" s="157">
        <f>SUM(E275+E279)</f>
        <v>0</v>
      </c>
      <c r="F274" s="126">
        <f t="shared" si="15"/>
        <v>15100</v>
      </c>
      <c r="G274" s="131">
        <f t="shared" si="16"/>
        <v>0</v>
      </c>
    </row>
    <row r="275" spans="1:11" x14ac:dyDescent="0.2">
      <c r="A275" s="34"/>
      <c r="B275" s="23">
        <v>50</v>
      </c>
      <c r="C275" s="53" t="s">
        <v>16</v>
      </c>
      <c r="D275" s="96">
        <f>SUM(D276+D278)</f>
        <v>12200</v>
      </c>
      <c r="E275" s="157">
        <f>SUM(E276+E278)</f>
        <v>0</v>
      </c>
      <c r="F275" s="126">
        <f t="shared" si="15"/>
        <v>12200</v>
      </c>
      <c r="G275" s="131">
        <f t="shared" si="16"/>
        <v>0</v>
      </c>
    </row>
    <row r="276" spans="1:11" x14ac:dyDescent="0.2">
      <c r="A276" s="34"/>
      <c r="B276" s="6">
        <v>500</v>
      </c>
      <c r="C276" s="61" t="s">
        <v>161</v>
      </c>
      <c r="D276" s="88">
        <f>SUM(D277:D277)</f>
        <v>9118</v>
      </c>
      <c r="E276" s="159">
        <f>SUM(E277:E277)</f>
        <v>0</v>
      </c>
      <c r="F276" s="140">
        <f t="shared" si="15"/>
        <v>9118</v>
      </c>
      <c r="G276" s="123">
        <f t="shared" si="16"/>
        <v>0</v>
      </c>
    </row>
    <row r="277" spans="1:11" x14ac:dyDescent="0.2">
      <c r="A277" s="34"/>
      <c r="B277" s="6">
        <v>5000</v>
      </c>
      <c r="C277" s="61" t="s">
        <v>276</v>
      </c>
      <c r="D277" s="88">
        <v>9118</v>
      </c>
      <c r="E277" s="156">
        <v>0</v>
      </c>
      <c r="F277" s="140">
        <f t="shared" si="15"/>
        <v>9118</v>
      </c>
      <c r="G277" s="123">
        <f t="shared" si="16"/>
        <v>0</v>
      </c>
    </row>
    <row r="278" spans="1:11" x14ac:dyDescent="0.2">
      <c r="A278" s="34"/>
      <c r="B278" s="6">
        <v>506</v>
      </c>
      <c r="C278" s="61" t="s">
        <v>162</v>
      </c>
      <c r="D278" s="88">
        <v>3082</v>
      </c>
      <c r="E278" s="156">
        <v>0</v>
      </c>
      <c r="F278" s="140">
        <f t="shared" si="15"/>
        <v>3082</v>
      </c>
      <c r="G278" s="123">
        <f t="shared" si="16"/>
        <v>0</v>
      </c>
    </row>
    <row r="279" spans="1:11" x14ac:dyDescent="0.2">
      <c r="A279" s="34"/>
      <c r="B279" s="10">
        <v>55</v>
      </c>
      <c r="C279" s="52" t="s">
        <v>17</v>
      </c>
      <c r="D279" s="96">
        <f>SUM(D280:D281)</f>
        <v>2900</v>
      </c>
      <c r="E279" s="157">
        <f>SUM(E280:E281)</f>
        <v>0</v>
      </c>
      <c r="F279" s="126">
        <f t="shared" si="15"/>
        <v>2900</v>
      </c>
      <c r="G279" s="131">
        <f t="shared" si="16"/>
        <v>0</v>
      </c>
    </row>
    <row r="280" spans="1:11" x14ac:dyDescent="0.2">
      <c r="A280" s="34"/>
      <c r="B280" s="6">
        <v>5500</v>
      </c>
      <c r="C280" s="51" t="s">
        <v>18</v>
      </c>
      <c r="D280" s="88">
        <v>725</v>
      </c>
      <c r="E280" s="156">
        <v>0</v>
      </c>
      <c r="F280" s="140">
        <f t="shared" si="15"/>
        <v>725</v>
      </c>
      <c r="G280" s="123">
        <f t="shared" si="16"/>
        <v>0</v>
      </c>
    </row>
    <row r="281" spans="1:11" x14ac:dyDescent="0.2">
      <c r="A281" s="34"/>
      <c r="B281" s="6">
        <v>5513</v>
      </c>
      <c r="C281" s="51" t="s">
        <v>21</v>
      </c>
      <c r="D281" s="88">
        <v>2175</v>
      </c>
      <c r="E281" s="156">
        <v>0</v>
      </c>
      <c r="F281" s="140">
        <f t="shared" si="15"/>
        <v>2175</v>
      </c>
      <c r="G281" s="123">
        <f t="shared" si="16"/>
        <v>0</v>
      </c>
    </row>
    <row r="282" spans="1:11" s="9" customFormat="1" x14ac:dyDescent="0.2">
      <c r="A282" s="32" t="s">
        <v>109</v>
      </c>
      <c r="B282" s="10" t="s">
        <v>110</v>
      </c>
      <c r="C282" s="60"/>
      <c r="D282" s="100">
        <f>SUM(D283)</f>
        <v>93934</v>
      </c>
      <c r="E282" s="150">
        <f>SUM(E283)</f>
        <v>9277.82</v>
      </c>
      <c r="F282" s="126">
        <f t="shared" si="15"/>
        <v>84656.18</v>
      </c>
      <c r="G282" s="131">
        <f t="shared" si="16"/>
        <v>9.8769561607085818E-2</v>
      </c>
      <c r="K282" s="116"/>
    </row>
    <row r="283" spans="1:11" s="9" customFormat="1" x14ac:dyDescent="0.2">
      <c r="A283" s="32"/>
      <c r="B283" s="10">
        <v>65</v>
      </c>
      <c r="C283" s="60" t="s">
        <v>149</v>
      </c>
      <c r="D283" s="100">
        <f>SUM(D284)</f>
        <v>93934</v>
      </c>
      <c r="E283" s="150">
        <f>SUM(E284)</f>
        <v>9277.82</v>
      </c>
      <c r="F283" s="126">
        <f t="shared" si="15"/>
        <v>84656.18</v>
      </c>
      <c r="G283" s="131">
        <f t="shared" si="16"/>
        <v>9.8769561607085818E-2</v>
      </c>
      <c r="K283" s="116"/>
    </row>
    <row r="284" spans="1:11" s="11" customFormat="1" ht="26.25" thickBot="1" x14ac:dyDescent="0.25">
      <c r="A284" s="46"/>
      <c r="B284" s="24" t="s">
        <v>40</v>
      </c>
      <c r="C284" s="62" t="s">
        <v>65</v>
      </c>
      <c r="D284" s="95">
        <v>93934</v>
      </c>
      <c r="E284" s="156">
        <v>9277.82</v>
      </c>
      <c r="F284" s="160">
        <f t="shared" si="15"/>
        <v>84656.18</v>
      </c>
      <c r="G284" s="123">
        <f t="shared" si="16"/>
        <v>9.8769561607085818E-2</v>
      </c>
      <c r="K284" s="235"/>
    </row>
    <row r="285" spans="1:11" ht="13.5" thickBot="1" x14ac:dyDescent="0.25">
      <c r="A285" s="206" t="s">
        <v>41</v>
      </c>
      <c r="B285" s="190" t="s">
        <v>111</v>
      </c>
      <c r="C285" s="210"/>
      <c r="D285" s="208">
        <f>SUM(D286+D289)</f>
        <v>9100</v>
      </c>
      <c r="E285" s="209">
        <f>SUM(E286+E289)</f>
        <v>1224.96</v>
      </c>
      <c r="F285" s="193">
        <f t="shared" si="15"/>
        <v>7875.04</v>
      </c>
      <c r="G285" s="194">
        <f t="shared" si="16"/>
        <v>0.134610989010989</v>
      </c>
    </row>
    <row r="286" spans="1:11" x14ac:dyDescent="0.2">
      <c r="A286" s="32" t="s">
        <v>239</v>
      </c>
      <c r="B286" s="10" t="s">
        <v>240</v>
      </c>
      <c r="C286" s="73"/>
      <c r="D286" s="109">
        <f>SUM(D287)</f>
        <v>1500</v>
      </c>
      <c r="E286" s="149">
        <f>SUM(E287)</f>
        <v>0</v>
      </c>
      <c r="F286" s="130">
        <f t="shared" si="15"/>
        <v>1500</v>
      </c>
      <c r="G286" s="131">
        <f t="shared" si="16"/>
        <v>0</v>
      </c>
    </row>
    <row r="287" spans="1:11" ht="25.5" x14ac:dyDescent="0.2">
      <c r="A287" s="32"/>
      <c r="B287" s="22">
        <v>413</v>
      </c>
      <c r="C287" s="63" t="s">
        <v>92</v>
      </c>
      <c r="D287" s="100">
        <f>SUM(D288)</f>
        <v>1500</v>
      </c>
      <c r="E287" s="148">
        <f>SUM(E288)</f>
        <v>0</v>
      </c>
      <c r="F287" s="130">
        <f t="shared" si="15"/>
        <v>1500</v>
      </c>
      <c r="G287" s="131">
        <f t="shared" si="16"/>
        <v>0</v>
      </c>
    </row>
    <row r="288" spans="1:11" x14ac:dyDescent="0.2">
      <c r="A288" s="32"/>
      <c r="B288" s="20">
        <v>4139</v>
      </c>
      <c r="C288" s="62" t="s">
        <v>241</v>
      </c>
      <c r="D288" s="88">
        <v>1500</v>
      </c>
      <c r="E288" s="115">
        <v>0</v>
      </c>
      <c r="F288" s="119">
        <f t="shared" si="15"/>
        <v>1500</v>
      </c>
      <c r="G288" s="123">
        <f t="shared" si="16"/>
        <v>0</v>
      </c>
    </row>
    <row r="289" spans="1:11" s="9" customFormat="1" x14ac:dyDescent="0.2">
      <c r="A289" s="32" t="s">
        <v>42</v>
      </c>
      <c r="B289" s="10" t="s">
        <v>112</v>
      </c>
      <c r="C289" s="74"/>
      <c r="D289" s="97">
        <f>SUM(D290+D294)</f>
        <v>7600</v>
      </c>
      <c r="E289" s="138">
        <f>SUM(E290+E294)</f>
        <v>1224.96</v>
      </c>
      <c r="F289" s="130">
        <f t="shared" si="15"/>
        <v>6375.04</v>
      </c>
      <c r="G289" s="131">
        <f t="shared" si="16"/>
        <v>0.16117894736842106</v>
      </c>
      <c r="K289" s="116"/>
    </row>
    <row r="290" spans="1:11" s="9" customFormat="1" x14ac:dyDescent="0.2">
      <c r="A290" s="32"/>
      <c r="B290" s="10">
        <v>50</v>
      </c>
      <c r="C290" s="60" t="s">
        <v>16</v>
      </c>
      <c r="D290" s="97">
        <f>SUM(D291+D293)</f>
        <v>4688</v>
      </c>
      <c r="E290" s="138">
        <f>SUM(E291+E293)</f>
        <v>781.4</v>
      </c>
      <c r="F290" s="130">
        <f t="shared" si="15"/>
        <v>3906.6</v>
      </c>
      <c r="G290" s="131">
        <f t="shared" si="16"/>
        <v>0.16668088737201364</v>
      </c>
      <c r="K290" s="116"/>
    </row>
    <row r="291" spans="1:11" s="9" customFormat="1" x14ac:dyDescent="0.2">
      <c r="A291" s="32"/>
      <c r="B291" s="6">
        <v>500</v>
      </c>
      <c r="C291" s="61" t="s">
        <v>161</v>
      </c>
      <c r="D291" s="108">
        <f>SUM(D292:D292)</f>
        <v>3504</v>
      </c>
      <c r="E291" s="147">
        <f>SUM(E292:E292)</f>
        <v>584</v>
      </c>
      <c r="F291" s="119">
        <f t="shared" si="15"/>
        <v>2920</v>
      </c>
      <c r="G291" s="123">
        <f t="shared" si="16"/>
        <v>0.16666666666666666</v>
      </c>
      <c r="K291" s="116"/>
    </row>
    <row r="292" spans="1:11" s="9" customFormat="1" x14ac:dyDescent="0.2">
      <c r="A292" s="32"/>
      <c r="B292" s="6">
        <v>50020</v>
      </c>
      <c r="C292" s="61" t="s">
        <v>168</v>
      </c>
      <c r="D292" s="88">
        <v>3504</v>
      </c>
      <c r="E292" s="115">
        <v>584</v>
      </c>
      <c r="F292" s="119">
        <f t="shared" si="15"/>
        <v>2920</v>
      </c>
      <c r="G292" s="123">
        <f t="shared" si="16"/>
        <v>0.16666666666666666</v>
      </c>
      <c r="K292" s="116"/>
    </row>
    <row r="293" spans="1:11" s="9" customFormat="1" x14ac:dyDescent="0.2">
      <c r="A293" s="32"/>
      <c r="B293" s="6">
        <v>506</v>
      </c>
      <c r="C293" s="61" t="s">
        <v>162</v>
      </c>
      <c r="D293" s="88">
        <v>1184</v>
      </c>
      <c r="E293" s="115">
        <v>197.4</v>
      </c>
      <c r="F293" s="119">
        <f t="shared" si="15"/>
        <v>986.6</v>
      </c>
      <c r="G293" s="123">
        <f t="shared" si="16"/>
        <v>0.16672297297297298</v>
      </c>
      <c r="K293" s="116"/>
    </row>
    <row r="294" spans="1:11" s="9" customFormat="1" x14ac:dyDescent="0.2">
      <c r="A294" s="32"/>
      <c r="B294" s="10">
        <v>55</v>
      </c>
      <c r="C294" s="60" t="s">
        <v>17</v>
      </c>
      <c r="D294" s="97">
        <f>SUM(D295:D299)</f>
        <v>2912</v>
      </c>
      <c r="E294" s="138">
        <f>SUM(E295:E299)</f>
        <v>443.56</v>
      </c>
      <c r="F294" s="130">
        <f t="shared" si="15"/>
        <v>2468.44</v>
      </c>
      <c r="G294" s="131">
        <f t="shared" si="16"/>
        <v>0.15232142857142858</v>
      </c>
      <c r="K294" s="116"/>
    </row>
    <row r="295" spans="1:11" x14ac:dyDescent="0.2">
      <c r="A295" s="34"/>
      <c r="B295" s="6">
        <v>5500</v>
      </c>
      <c r="C295" s="61" t="s">
        <v>18</v>
      </c>
      <c r="D295" s="99">
        <v>0</v>
      </c>
      <c r="E295" s="137">
        <v>14.6</v>
      </c>
      <c r="F295" s="119">
        <f t="shared" si="15"/>
        <v>-14.6</v>
      </c>
      <c r="G295" s="123"/>
    </row>
    <row r="296" spans="1:11" s="9" customFormat="1" x14ac:dyDescent="0.2">
      <c r="A296" s="32"/>
      <c r="B296" s="6">
        <v>5511</v>
      </c>
      <c r="C296" s="61" t="s">
        <v>163</v>
      </c>
      <c r="D296" s="88">
        <v>600</v>
      </c>
      <c r="E296" s="115">
        <v>128.46</v>
      </c>
      <c r="F296" s="119">
        <f t="shared" si="15"/>
        <v>471.53999999999996</v>
      </c>
      <c r="G296" s="123">
        <f>E296/D296</f>
        <v>0.21410000000000001</v>
      </c>
      <c r="K296" s="116"/>
    </row>
    <row r="297" spans="1:11" s="9" customFormat="1" x14ac:dyDescent="0.2">
      <c r="A297" s="32"/>
      <c r="B297" s="6">
        <v>5513</v>
      </c>
      <c r="C297" s="61" t="s">
        <v>21</v>
      </c>
      <c r="D297" s="88">
        <v>1612</v>
      </c>
      <c r="E297" s="115">
        <v>167.49</v>
      </c>
      <c r="F297" s="119">
        <f t="shared" si="15"/>
        <v>1444.51</v>
      </c>
      <c r="G297" s="123">
        <f>E297/D297</f>
        <v>0.10390198511166254</v>
      </c>
      <c r="K297" s="116"/>
    </row>
    <row r="298" spans="1:11" s="9" customFormat="1" x14ac:dyDescent="0.2">
      <c r="A298" s="32"/>
      <c r="B298" s="6">
        <v>5515</v>
      </c>
      <c r="C298" s="61" t="s">
        <v>22</v>
      </c>
      <c r="D298" s="88">
        <v>700</v>
      </c>
      <c r="E298" s="115">
        <v>0</v>
      </c>
      <c r="F298" s="119">
        <f t="shared" si="15"/>
        <v>700</v>
      </c>
      <c r="G298" s="123">
        <f>E298/D298</f>
        <v>0</v>
      </c>
      <c r="K298" s="116"/>
    </row>
    <row r="299" spans="1:11" s="9" customFormat="1" ht="13.5" thickBot="1" x14ac:dyDescent="0.25">
      <c r="A299" s="32"/>
      <c r="B299" s="6">
        <v>5532</v>
      </c>
      <c r="C299" s="61" t="s">
        <v>61</v>
      </c>
      <c r="D299" s="88">
        <v>0</v>
      </c>
      <c r="E299" s="115">
        <v>133.01</v>
      </c>
      <c r="F299" s="119">
        <f t="shared" si="15"/>
        <v>-133.01</v>
      </c>
      <c r="G299" s="123"/>
      <c r="K299" s="116"/>
    </row>
    <row r="300" spans="1:11" ht="13.5" thickBot="1" x14ac:dyDescent="0.25">
      <c r="A300" s="206" t="s">
        <v>43</v>
      </c>
      <c r="B300" s="190" t="s">
        <v>113</v>
      </c>
      <c r="C300" s="210"/>
      <c r="D300" s="208">
        <f>SUM(D301+D306+D331+D340)</f>
        <v>1173870</v>
      </c>
      <c r="E300" s="209">
        <f>SUM(E301+E306+E331+E340)</f>
        <v>99229.180000000008</v>
      </c>
      <c r="F300" s="193">
        <f t="shared" si="15"/>
        <v>1074640.82</v>
      </c>
      <c r="G300" s="194">
        <f t="shared" ref="G300:G317" si="17">E300/D300</f>
        <v>8.453166023494936E-2</v>
      </c>
    </row>
    <row r="301" spans="1:11" s="9" customFormat="1" x14ac:dyDescent="0.2">
      <c r="A301" s="47" t="s">
        <v>44</v>
      </c>
      <c r="B301" s="15" t="s">
        <v>136</v>
      </c>
      <c r="C301" s="75"/>
      <c r="D301" s="102">
        <f>SUM(D302+D304)</f>
        <v>5500</v>
      </c>
      <c r="E301" s="146">
        <f>SUM(E302+E304)</f>
        <v>0</v>
      </c>
      <c r="F301" s="130">
        <f t="shared" si="15"/>
        <v>5500</v>
      </c>
      <c r="G301" s="131">
        <f t="shared" si="17"/>
        <v>0</v>
      </c>
      <c r="K301" s="116"/>
    </row>
    <row r="302" spans="1:11" s="9" customFormat="1" x14ac:dyDescent="0.2">
      <c r="A302" s="32"/>
      <c r="B302" s="10">
        <v>55</v>
      </c>
      <c r="C302" s="60" t="s">
        <v>17</v>
      </c>
      <c r="D302" s="97">
        <f>SUM(D303:D303)</f>
        <v>5000</v>
      </c>
      <c r="E302" s="138">
        <f>SUM(E303:E303)</f>
        <v>0</v>
      </c>
      <c r="F302" s="130">
        <f t="shared" si="15"/>
        <v>5000</v>
      </c>
      <c r="G302" s="131">
        <f t="shared" si="17"/>
        <v>0</v>
      </c>
      <c r="K302" s="116"/>
    </row>
    <row r="303" spans="1:11" s="9" customFormat="1" x14ac:dyDescent="0.2">
      <c r="A303" s="32"/>
      <c r="B303" s="6">
        <v>5511</v>
      </c>
      <c r="C303" s="61" t="s">
        <v>163</v>
      </c>
      <c r="D303" s="88">
        <v>5000</v>
      </c>
      <c r="E303" s="115">
        <v>0</v>
      </c>
      <c r="F303" s="119">
        <f t="shared" si="15"/>
        <v>5000</v>
      </c>
      <c r="G303" s="123">
        <f t="shared" si="17"/>
        <v>0</v>
      </c>
      <c r="K303" s="116"/>
    </row>
    <row r="304" spans="1:11" s="9" customFormat="1" x14ac:dyDescent="0.2">
      <c r="A304" s="32"/>
      <c r="B304" s="23">
        <v>60</v>
      </c>
      <c r="C304" s="53" t="s">
        <v>59</v>
      </c>
      <c r="D304" s="97">
        <f>SUM(D305)</f>
        <v>500</v>
      </c>
      <c r="E304" s="138">
        <f>SUM(E305)</f>
        <v>0</v>
      </c>
      <c r="F304" s="130">
        <f t="shared" si="15"/>
        <v>500</v>
      </c>
      <c r="G304" s="131">
        <f t="shared" si="17"/>
        <v>0</v>
      </c>
      <c r="K304" s="116"/>
    </row>
    <row r="305" spans="1:11" s="9" customFormat="1" x14ac:dyDescent="0.2">
      <c r="A305" s="32"/>
      <c r="B305" s="21">
        <v>6010</v>
      </c>
      <c r="C305" s="54" t="s">
        <v>166</v>
      </c>
      <c r="D305" s="88">
        <v>500</v>
      </c>
      <c r="E305" s="115">
        <v>0</v>
      </c>
      <c r="F305" s="119">
        <f t="shared" si="15"/>
        <v>500</v>
      </c>
      <c r="G305" s="123">
        <f t="shared" si="17"/>
        <v>0</v>
      </c>
      <c r="K305" s="116"/>
    </row>
    <row r="306" spans="1:11" s="9" customFormat="1" x14ac:dyDescent="0.2">
      <c r="A306" s="32" t="s">
        <v>45</v>
      </c>
      <c r="B306" s="10" t="s">
        <v>548</v>
      </c>
      <c r="C306" s="60"/>
      <c r="D306" s="96">
        <f>SUM(D307+D323)</f>
        <v>1132379</v>
      </c>
      <c r="E306" s="132">
        <f>SUM(E307+E323)</f>
        <v>95702.1</v>
      </c>
      <c r="F306" s="130">
        <f t="shared" si="15"/>
        <v>1036676.9</v>
      </c>
      <c r="G306" s="131">
        <f t="shared" si="17"/>
        <v>8.4514195335660597E-2</v>
      </c>
      <c r="K306" s="116"/>
    </row>
    <row r="307" spans="1:11" s="9" customFormat="1" x14ac:dyDescent="0.2">
      <c r="A307" s="32" t="s">
        <v>45</v>
      </c>
      <c r="B307" s="10" t="s">
        <v>294</v>
      </c>
      <c r="C307" s="74"/>
      <c r="D307" s="97">
        <f>SUM(D308+D320)</f>
        <v>730034</v>
      </c>
      <c r="E307" s="138">
        <f>SUM(E308+E320)</f>
        <v>81188.81</v>
      </c>
      <c r="F307" s="130">
        <f t="shared" si="15"/>
        <v>648845.18999999994</v>
      </c>
      <c r="G307" s="131">
        <f t="shared" si="17"/>
        <v>0.11121236819107055</v>
      </c>
      <c r="K307" s="116"/>
    </row>
    <row r="308" spans="1:11" s="9" customFormat="1" x14ac:dyDescent="0.2">
      <c r="A308" s="32"/>
      <c r="B308" s="10">
        <v>55</v>
      </c>
      <c r="C308" s="60" t="s">
        <v>17</v>
      </c>
      <c r="D308" s="97">
        <f>SUM(D309+D318)</f>
        <v>330034</v>
      </c>
      <c r="E308" s="138">
        <f>SUM(E309+E318)</f>
        <v>79688.81</v>
      </c>
      <c r="F308" s="130">
        <f t="shared" si="15"/>
        <v>250345.19</v>
      </c>
      <c r="G308" s="131">
        <f t="shared" si="17"/>
        <v>0.2414563651017774</v>
      </c>
      <c r="K308" s="116"/>
    </row>
    <row r="309" spans="1:11" x14ac:dyDescent="0.2">
      <c r="A309" s="34"/>
      <c r="B309" s="6">
        <v>5512</v>
      </c>
      <c r="C309" s="61" t="s">
        <v>23</v>
      </c>
      <c r="D309" s="99">
        <f>SUM(D310:D317)</f>
        <v>330034</v>
      </c>
      <c r="E309" s="137">
        <f>SUM(E310:E317)</f>
        <v>79470.41</v>
      </c>
      <c r="F309" s="119">
        <f t="shared" si="15"/>
        <v>250563.59</v>
      </c>
      <c r="G309" s="123">
        <f t="shared" si="17"/>
        <v>0.2407946151002624</v>
      </c>
    </row>
    <row r="310" spans="1:11" x14ac:dyDescent="0.2">
      <c r="A310" s="34" t="s">
        <v>284</v>
      </c>
      <c r="B310" s="6"/>
      <c r="C310" s="61" t="s">
        <v>229</v>
      </c>
      <c r="D310" s="88">
        <v>100000</v>
      </c>
      <c r="E310" s="115">
        <v>79470.41</v>
      </c>
      <c r="F310" s="119">
        <f t="shared" si="15"/>
        <v>20529.589999999997</v>
      </c>
      <c r="G310" s="123">
        <f t="shared" si="17"/>
        <v>0.79470410000000002</v>
      </c>
    </row>
    <row r="311" spans="1:11" x14ac:dyDescent="0.2">
      <c r="A311" s="34" t="s">
        <v>289</v>
      </c>
      <c r="B311" s="6"/>
      <c r="C311" s="61" t="s">
        <v>230</v>
      </c>
      <c r="D311" s="88">
        <v>100034</v>
      </c>
      <c r="E311" s="115">
        <v>0</v>
      </c>
      <c r="F311" s="119">
        <f t="shared" si="15"/>
        <v>100034</v>
      </c>
      <c r="G311" s="123">
        <f t="shared" si="17"/>
        <v>0</v>
      </c>
    </row>
    <row r="312" spans="1:11" x14ac:dyDescent="0.2">
      <c r="A312" s="34" t="s">
        <v>287</v>
      </c>
      <c r="B312" s="6"/>
      <c r="C312" s="61" t="s">
        <v>231</v>
      </c>
      <c r="D312" s="88">
        <v>45000</v>
      </c>
      <c r="E312" s="115">
        <v>0</v>
      </c>
      <c r="F312" s="119">
        <f t="shared" si="15"/>
        <v>45000</v>
      </c>
      <c r="G312" s="123">
        <f t="shared" si="17"/>
        <v>0</v>
      </c>
    </row>
    <row r="313" spans="1:11" x14ac:dyDescent="0.2">
      <c r="A313" s="34" t="s">
        <v>286</v>
      </c>
      <c r="B313" s="6"/>
      <c r="C313" s="61" t="s">
        <v>465</v>
      </c>
      <c r="D313" s="88">
        <v>14200</v>
      </c>
      <c r="E313" s="115">
        <v>0</v>
      </c>
      <c r="F313" s="119">
        <f t="shared" si="15"/>
        <v>14200</v>
      </c>
      <c r="G313" s="123">
        <f t="shared" si="17"/>
        <v>0</v>
      </c>
    </row>
    <row r="314" spans="1:11" x14ac:dyDescent="0.2">
      <c r="A314" s="34" t="s">
        <v>285</v>
      </c>
      <c r="B314" s="6"/>
      <c r="C314" s="61" t="s">
        <v>232</v>
      </c>
      <c r="D314" s="88">
        <v>30800</v>
      </c>
      <c r="E314" s="115">
        <v>0</v>
      </c>
      <c r="F314" s="119">
        <f t="shared" si="15"/>
        <v>30800</v>
      </c>
      <c r="G314" s="123">
        <f t="shared" si="17"/>
        <v>0</v>
      </c>
    </row>
    <row r="315" spans="1:11" x14ac:dyDescent="0.2">
      <c r="A315" s="34" t="s">
        <v>288</v>
      </c>
      <c r="B315" s="6"/>
      <c r="C315" s="61" t="s">
        <v>169</v>
      </c>
      <c r="D315" s="88">
        <v>5000</v>
      </c>
      <c r="E315" s="115">
        <v>0</v>
      </c>
      <c r="F315" s="119">
        <f t="shared" si="15"/>
        <v>5000</v>
      </c>
      <c r="G315" s="123">
        <f t="shared" si="17"/>
        <v>0</v>
      </c>
    </row>
    <row r="316" spans="1:11" x14ac:dyDescent="0.2">
      <c r="A316" s="34" t="s">
        <v>291</v>
      </c>
      <c r="B316" s="6"/>
      <c r="C316" s="61" t="s">
        <v>233</v>
      </c>
      <c r="D316" s="88">
        <v>10000</v>
      </c>
      <c r="E316" s="115">
        <v>0</v>
      </c>
      <c r="F316" s="119">
        <f t="shared" si="15"/>
        <v>10000</v>
      </c>
      <c r="G316" s="123">
        <f t="shared" si="17"/>
        <v>0</v>
      </c>
    </row>
    <row r="317" spans="1:11" x14ac:dyDescent="0.2">
      <c r="A317" s="34" t="s">
        <v>290</v>
      </c>
      <c r="B317" s="6"/>
      <c r="C317" s="61" t="s">
        <v>242</v>
      </c>
      <c r="D317" s="88">
        <v>25000</v>
      </c>
      <c r="E317" s="115">
        <v>0</v>
      </c>
      <c r="F317" s="119">
        <f t="shared" si="15"/>
        <v>25000</v>
      </c>
      <c r="G317" s="123">
        <f t="shared" si="17"/>
        <v>0</v>
      </c>
    </row>
    <row r="318" spans="1:11" x14ac:dyDescent="0.2">
      <c r="A318" s="34"/>
      <c r="B318" s="6">
        <v>5515</v>
      </c>
      <c r="C318" s="61" t="s">
        <v>22</v>
      </c>
      <c r="D318" s="88">
        <f>SUM(D319)</f>
        <v>0</v>
      </c>
      <c r="E318" s="143">
        <f>SUM(E319)</f>
        <v>218.4</v>
      </c>
      <c r="F318" s="119">
        <f t="shared" si="15"/>
        <v>-218.4</v>
      </c>
      <c r="G318" s="123"/>
    </row>
    <row r="319" spans="1:11" x14ac:dyDescent="0.2">
      <c r="A319" s="34"/>
      <c r="B319" s="6"/>
      <c r="C319" s="61" t="s">
        <v>229</v>
      </c>
      <c r="D319" s="88">
        <v>0</v>
      </c>
      <c r="E319" s="115">
        <v>218.4</v>
      </c>
      <c r="F319" s="119">
        <f t="shared" si="15"/>
        <v>-218.4</v>
      </c>
      <c r="G319" s="123"/>
    </row>
    <row r="320" spans="1:11" x14ac:dyDescent="0.2">
      <c r="A320" s="34"/>
      <c r="B320" s="10">
        <v>15</v>
      </c>
      <c r="C320" s="60" t="s">
        <v>186</v>
      </c>
      <c r="D320" s="97">
        <f>SUM(D321)</f>
        <v>400000</v>
      </c>
      <c r="E320" s="138">
        <f>SUM(E321)</f>
        <v>1500</v>
      </c>
      <c r="F320" s="130">
        <f t="shared" ref="F320:F383" si="18">D320-E320</f>
        <v>398500</v>
      </c>
      <c r="G320" s="131">
        <f t="shared" ref="G320:G347" si="19">E320/D320</f>
        <v>3.7499999999999999E-3</v>
      </c>
    </row>
    <row r="321" spans="1:7" x14ac:dyDescent="0.2">
      <c r="A321" s="34"/>
      <c r="B321" s="6">
        <v>1551</v>
      </c>
      <c r="C321" s="61" t="s">
        <v>176</v>
      </c>
      <c r="D321" s="99">
        <f>SUM(D322:D322)</f>
        <v>400000</v>
      </c>
      <c r="E321" s="137">
        <f>SUM(E322:E322)</f>
        <v>1500</v>
      </c>
      <c r="F321" s="119">
        <f t="shared" si="18"/>
        <v>398500</v>
      </c>
      <c r="G321" s="123">
        <f t="shared" si="19"/>
        <v>3.7499999999999999E-3</v>
      </c>
    </row>
    <row r="322" spans="1:7" ht="38.25" x14ac:dyDescent="0.2">
      <c r="A322" s="34" t="s">
        <v>297</v>
      </c>
      <c r="B322" s="6"/>
      <c r="C322" s="67" t="s">
        <v>292</v>
      </c>
      <c r="D322" s="88">
        <v>400000</v>
      </c>
      <c r="E322" s="115">
        <v>1500</v>
      </c>
      <c r="F322" s="119">
        <f t="shared" si="18"/>
        <v>398500</v>
      </c>
      <c r="G322" s="123">
        <f t="shared" si="19"/>
        <v>3.7499999999999999E-3</v>
      </c>
    </row>
    <row r="323" spans="1:7" x14ac:dyDescent="0.2">
      <c r="A323" s="32" t="s">
        <v>293</v>
      </c>
      <c r="B323" s="10" t="s">
        <v>295</v>
      </c>
      <c r="C323" s="74"/>
      <c r="D323" s="97">
        <f>SUM(D324+D327)</f>
        <v>402345</v>
      </c>
      <c r="E323" s="138">
        <f>SUM(E324+E327)</f>
        <v>14513.29</v>
      </c>
      <c r="F323" s="130">
        <f t="shared" si="18"/>
        <v>387831.71</v>
      </c>
      <c r="G323" s="131">
        <f t="shared" si="19"/>
        <v>3.6071754340180694E-2</v>
      </c>
    </row>
    <row r="324" spans="1:7" x14ac:dyDescent="0.2">
      <c r="A324" s="34"/>
      <c r="B324" s="10">
        <v>55</v>
      </c>
      <c r="C324" s="60" t="s">
        <v>17</v>
      </c>
      <c r="D324" s="96">
        <f>SUM(D325:D326)</f>
        <v>62345</v>
      </c>
      <c r="E324" s="132">
        <f>SUM(E325:E326)</f>
        <v>14513.29</v>
      </c>
      <c r="F324" s="130">
        <f t="shared" si="18"/>
        <v>47831.71</v>
      </c>
      <c r="G324" s="131">
        <f t="shared" si="19"/>
        <v>0.23278995909856445</v>
      </c>
    </row>
    <row r="325" spans="1:7" x14ac:dyDescent="0.2">
      <c r="A325" s="34"/>
      <c r="B325" s="6">
        <v>5512</v>
      </c>
      <c r="C325" s="61" t="s">
        <v>23</v>
      </c>
      <c r="D325" s="88">
        <v>60000</v>
      </c>
      <c r="E325" s="115">
        <v>14479.69</v>
      </c>
      <c r="F325" s="119">
        <f t="shared" si="18"/>
        <v>45520.31</v>
      </c>
      <c r="G325" s="123">
        <f t="shared" si="19"/>
        <v>0.24132816666666668</v>
      </c>
    </row>
    <row r="326" spans="1:7" x14ac:dyDescent="0.2">
      <c r="A326" s="34"/>
      <c r="B326" s="6">
        <v>5515</v>
      </c>
      <c r="C326" s="61" t="s">
        <v>22</v>
      </c>
      <c r="D326" s="88">
        <v>2345</v>
      </c>
      <c r="E326" s="115">
        <v>33.6</v>
      </c>
      <c r="F326" s="119">
        <f t="shared" si="18"/>
        <v>2311.4</v>
      </c>
      <c r="G326" s="123">
        <f t="shared" si="19"/>
        <v>1.4328358208955224E-2</v>
      </c>
    </row>
    <row r="327" spans="1:7" x14ac:dyDescent="0.2">
      <c r="A327" s="34"/>
      <c r="B327" s="10">
        <v>15</v>
      </c>
      <c r="C327" s="60" t="s">
        <v>186</v>
      </c>
      <c r="D327" s="97">
        <f>SUM(D328)</f>
        <v>340000</v>
      </c>
      <c r="E327" s="138">
        <f>SUM(E328)</f>
        <v>0</v>
      </c>
      <c r="F327" s="130">
        <f t="shared" si="18"/>
        <v>340000</v>
      </c>
      <c r="G327" s="131">
        <f t="shared" si="19"/>
        <v>0</v>
      </c>
    </row>
    <row r="328" spans="1:7" x14ac:dyDescent="0.2">
      <c r="A328" s="34"/>
      <c r="B328" s="6">
        <v>1551</v>
      </c>
      <c r="C328" s="61" t="s">
        <v>176</v>
      </c>
      <c r="D328" s="99">
        <f>SUM(D329:D330)</f>
        <v>340000</v>
      </c>
      <c r="E328" s="137">
        <f>SUM(E329:E330)</f>
        <v>0</v>
      </c>
      <c r="F328" s="119">
        <f t="shared" si="18"/>
        <v>340000</v>
      </c>
      <c r="G328" s="123">
        <f t="shared" si="19"/>
        <v>0</v>
      </c>
    </row>
    <row r="329" spans="1:7" x14ac:dyDescent="0.2">
      <c r="A329" s="34" t="s">
        <v>293</v>
      </c>
      <c r="B329" s="6"/>
      <c r="C329" s="61" t="s">
        <v>296</v>
      </c>
      <c r="D329" s="88">
        <v>90000</v>
      </c>
      <c r="E329" s="115">
        <v>0</v>
      </c>
      <c r="F329" s="119">
        <f t="shared" si="18"/>
        <v>90000</v>
      </c>
      <c r="G329" s="123">
        <f t="shared" si="19"/>
        <v>0</v>
      </c>
    </row>
    <row r="330" spans="1:7" x14ac:dyDescent="0.2">
      <c r="A330" s="34" t="s">
        <v>479</v>
      </c>
      <c r="B330" s="6"/>
      <c r="C330" s="67" t="s">
        <v>519</v>
      </c>
      <c r="D330" s="88">
        <v>250000</v>
      </c>
      <c r="E330" s="115">
        <v>0</v>
      </c>
      <c r="F330" s="119">
        <f t="shared" si="18"/>
        <v>250000</v>
      </c>
      <c r="G330" s="123">
        <f t="shared" si="19"/>
        <v>0</v>
      </c>
    </row>
    <row r="331" spans="1:7" x14ac:dyDescent="0.2">
      <c r="A331" s="32" t="s">
        <v>298</v>
      </c>
      <c r="B331" s="10" t="s">
        <v>206</v>
      </c>
      <c r="C331" s="74"/>
      <c r="D331" s="97">
        <f>SUM(D332+D336)</f>
        <v>19743</v>
      </c>
      <c r="E331" s="138">
        <f>SUM(E332+E336)</f>
        <v>3527.08</v>
      </c>
      <c r="F331" s="130">
        <f t="shared" si="18"/>
        <v>16215.92</v>
      </c>
      <c r="G331" s="131">
        <f t="shared" si="19"/>
        <v>0.17864964797649799</v>
      </c>
    </row>
    <row r="332" spans="1:7" x14ac:dyDescent="0.2">
      <c r="A332" s="32"/>
      <c r="B332" s="10">
        <v>50</v>
      </c>
      <c r="C332" s="60" t="s">
        <v>16</v>
      </c>
      <c r="D332" s="97">
        <f>SUM(D333+D335)</f>
        <v>11754</v>
      </c>
      <c r="E332" s="138">
        <f>SUM(E333+E335)</f>
        <v>2023.1799999999998</v>
      </c>
      <c r="F332" s="130">
        <f t="shared" si="18"/>
        <v>9730.82</v>
      </c>
      <c r="G332" s="131">
        <f t="shared" si="19"/>
        <v>0.17212693551131528</v>
      </c>
    </row>
    <row r="333" spans="1:7" x14ac:dyDescent="0.2">
      <c r="A333" s="32"/>
      <c r="B333" s="6">
        <v>500</v>
      </c>
      <c r="C333" s="61" t="s">
        <v>161</v>
      </c>
      <c r="D333" s="108">
        <f>SUM(D334)</f>
        <v>8190</v>
      </c>
      <c r="E333" s="147">
        <f>SUM(E334)</f>
        <v>1404.57</v>
      </c>
      <c r="F333" s="119">
        <f t="shared" si="18"/>
        <v>6785.43</v>
      </c>
      <c r="G333" s="123">
        <f t="shared" si="19"/>
        <v>0.17149816849816849</v>
      </c>
    </row>
    <row r="334" spans="1:7" x14ac:dyDescent="0.2">
      <c r="A334" s="32"/>
      <c r="B334" s="6">
        <v>50020</v>
      </c>
      <c r="C334" s="61" t="s">
        <v>168</v>
      </c>
      <c r="D334" s="88">
        <v>8190</v>
      </c>
      <c r="E334" s="115">
        <v>1404.57</v>
      </c>
      <c r="F334" s="119">
        <f t="shared" si="18"/>
        <v>6785.43</v>
      </c>
      <c r="G334" s="123">
        <f t="shared" si="19"/>
        <v>0.17149816849816849</v>
      </c>
    </row>
    <row r="335" spans="1:7" x14ac:dyDescent="0.2">
      <c r="A335" s="32"/>
      <c r="B335" s="6">
        <v>506</v>
      </c>
      <c r="C335" s="61" t="s">
        <v>162</v>
      </c>
      <c r="D335" s="88">
        <v>3564</v>
      </c>
      <c r="E335" s="115">
        <v>618.61</v>
      </c>
      <c r="F335" s="119">
        <f t="shared" si="18"/>
        <v>2945.39</v>
      </c>
      <c r="G335" s="123">
        <f t="shared" si="19"/>
        <v>0.17357182940516275</v>
      </c>
    </row>
    <row r="336" spans="1:7" x14ac:dyDescent="0.2">
      <c r="A336" s="32"/>
      <c r="B336" s="10">
        <v>55</v>
      </c>
      <c r="C336" s="60" t="s">
        <v>17</v>
      </c>
      <c r="D336" s="97">
        <f>SUM(D337:D339)</f>
        <v>7989</v>
      </c>
      <c r="E336" s="138">
        <f>SUM(E337:E339)</f>
        <v>1503.9</v>
      </c>
      <c r="F336" s="130">
        <f t="shared" si="18"/>
        <v>6485.1</v>
      </c>
      <c r="G336" s="131">
        <f t="shared" si="19"/>
        <v>0.18824633871573415</v>
      </c>
    </row>
    <row r="337" spans="1:11" x14ac:dyDescent="0.2">
      <c r="A337" s="34"/>
      <c r="B337" s="6">
        <v>5500</v>
      </c>
      <c r="C337" s="61" t="s">
        <v>18</v>
      </c>
      <c r="D337" s="88">
        <v>500</v>
      </c>
      <c r="E337" s="115">
        <v>107.76</v>
      </c>
      <c r="F337" s="119">
        <f t="shared" si="18"/>
        <v>392.24</v>
      </c>
      <c r="G337" s="123">
        <f t="shared" si="19"/>
        <v>0.21552000000000002</v>
      </c>
    </row>
    <row r="338" spans="1:11" x14ac:dyDescent="0.2">
      <c r="A338" s="34"/>
      <c r="B338" s="6">
        <v>5511</v>
      </c>
      <c r="C338" s="61" t="s">
        <v>163</v>
      </c>
      <c r="D338" s="88">
        <v>5989</v>
      </c>
      <c r="E338" s="115">
        <v>1396.14</v>
      </c>
      <c r="F338" s="119">
        <f t="shared" si="18"/>
        <v>4592.8599999999997</v>
      </c>
      <c r="G338" s="123">
        <f t="shared" si="19"/>
        <v>0.23311738186675574</v>
      </c>
    </row>
    <row r="339" spans="1:11" x14ac:dyDescent="0.2">
      <c r="A339" s="34"/>
      <c r="B339" s="6">
        <v>5515</v>
      </c>
      <c r="C339" s="61" t="s">
        <v>22</v>
      </c>
      <c r="D339" s="88">
        <v>1500</v>
      </c>
      <c r="E339" s="115">
        <v>0</v>
      </c>
      <c r="F339" s="119">
        <f t="shared" si="18"/>
        <v>1500</v>
      </c>
      <c r="G339" s="123">
        <f t="shared" si="19"/>
        <v>0</v>
      </c>
    </row>
    <row r="340" spans="1:11" s="9" customFormat="1" x14ac:dyDescent="0.2">
      <c r="A340" s="32" t="s">
        <v>299</v>
      </c>
      <c r="B340" s="10" t="s">
        <v>114</v>
      </c>
      <c r="C340" s="74"/>
      <c r="D340" s="97">
        <f>SUM(D341)</f>
        <v>16248</v>
      </c>
      <c r="E340" s="138">
        <f>SUM(E341)</f>
        <v>0</v>
      </c>
      <c r="F340" s="130">
        <f t="shared" si="18"/>
        <v>16248</v>
      </c>
      <c r="G340" s="131">
        <f t="shared" si="19"/>
        <v>0</v>
      </c>
      <c r="K340" s="116"/>
    </row>
    <row r="341" spans="1:11" s="9" customFormat="1" x14ac:dyDescent="0.2">
      <c r="A341" s="32"/>
      <c r="B341" s="10">
        <v>55</v>
      </c>
      <c r="C341" s="60" t="s">
        <v>17</v>
      </c>
      <c r="D341" s="97">
        <f>SUM(D342:D343)</f>
        <v>16248</v>
      </c>
      <c r="E341" s="138">
        <f>SUM(E342:E343)</f>
        <v>0</v>
      </c>
      <c r="F341" s="130">
        <f t="shared" si="18"/>
        <v>16248</v>
      </c>
      <c r="G341" s="131">
        <f t="shared" si="19"/>
        <v>0</v>
      </c>
      <c r="K341" s="116"/>
    </row>
    <row r="342" spans="1:11" s="9" customFormat="1" x14ac:dyDescent="0.2">
      <c r="A342" s="32"/>
      <c r="B342" s="6">
        <v>5500</v>
      </c>
      <c r="C342" s="61" t="s">
        <v>18</v>
      </c>
      <c r="D342" s="88">
        <v>1000</v>
      </c>
      <c r="E342" s="115">
        <v>0</v>
      </c>
      <c r="F342" s="119">
        <f t="shared" si="18"/>
        <v>1000</v>
      </c>
      <c r="G342" s="123">
        <f t="shared" si="19"/>
        <v>0</v>
      </c>
      <c r="K342" s="116"/>
    </row>
    <row r="343" spans="1:11" ht="13.5" thickBot="1" x14ac:dyDescent="0.25">
      <c r="A343" s="34"/>
      <c r="B343" s="6">
        <v>5502</v>
      </c>
      <c r="C343" s="61" t="s">
        <v>36</v>
      </c>
      <c r="D343" s="88">
        <v>15248</v>
      </c>
      <c r="E343" s="115">
        <v>0</v>
      </c>
      <c r="F343" s="119">
        <f t="shared" si="18"/>
        <v>15248</v>
      </c>
      <c r="G343" s="123">
        <f t="shared" si="19"/>
        <v>0</v>
      </c>
    </row>
    <row r="344" spans="1:11" ht="13.5" thickBot="1" x14ac:dyDescent="0.25">
      <c r="A344" s="206" t="s">
        <v>46</v>
      </c>
      <c r="B344" s="190" t="s">
        <v>115</v>
      </c>
      <c r="C344" s="210"/>
      <c r="D344" s="208">
        <f>SUM(D345+D351+D375)</f>
        <v>297199</v>
      </c>
      <c r="E344" s="209">
        <f>SUM(E345+E351+E375)</f>
        <v>43163.91</v>
      </c>
      <c r="F344" s="193">
        <f t="shared" si="18"/>
        <v>254035.09</v>
      </c>
      <c r="G344" s="194">
        <f t="shared" si="19"/>
        <v>0.14523571748222572</v>
      </c>
    </row>
    <row r="345" spans="1:11" s="9" customFormat="1" x14ac:dyDescent="0.2">
      <c r="A345" s="32" t="s">
        <v>47</v>
      </c>
      <c r="B345" s="10" t="s">
        <v>116</v>
      </c>
      <c r="C345" s="74"/>
      <c r="D345" s="102">
        <f>SUM(D346+D347)</f>
        <v>68380</v>
      </c>
      <c r="E345" s="146">
        <f>SUM(E346+E347)</f>
        <v>9155.24</v>
      </c>
      <c r="F345" s="130">
        <f t="shared" si="18"/>
        <v>59224.76</v>
      </c>
      <c r="G345" s="131">
        <f t="shared" si="19"/>
        <v>0.13388768645802865</v>
      </c>
      <c r="K345" s="116"/>
    </row>
    <row r="346" spans="1:11" s="9" customFormat="1" x14ac:dyDescent="0.2">
      <c r="A346" s="32"/>
      <c r="B346" s="25">
        <v>4528</v>
      </c>
      <c r="C346" s="63" t="s">
        <v>94</v>
      </c>
      <c r="D346" s="96">
        <v>6380</v>
      </c>
      <c r="E346" s="117">
        <v>1594.81</v>
      </c>
      <c r="F346" s="130">
        <f t="shared" si="18"/>
        <v>4785.1900000000005</v>
      </c>
      <c r="G346" s="131">
        <f t="shared" si="19"/>
        <v>0.24997021943573666</v>
      </c>
      <c r="K346" s="116"/>
    </row>
    <row r="347" spans="1:11" s="9" customFormat="1" x14ac:dyDescent="0.2">
      <c r="A347" s="32"/>
      <c r="B347" s="23">
        <v>55</v>
      </c>
      <c r="C347" s="53" t="s">
        <v>17</v>
      </c>
      <c r="D347" s="97">
        <f>SUM(D348:D350)</f>
        <v>62000</v>
      </c>
      <c r="E347" s="138">
        <f>SUM(E348:E350)</f>
        <v>7560.43</v>
      </c>
      <c r="F347" s="130">
        <f t="shared" si="18"/>
        <v>54439.57</v>
      </c>
      <c r="G347" s="131">
        <f t="shared" si="19"/>
        <v>0.12194241935483871</v>
      </c>
      <c r="K347" s="116"/>
    </row>
    <row r="348" spans="1:11" x14ac:dyDescent="0.2">
      <c r="A348" s="34"/>
      <c r="B348" s="21">
        <v>5500</v>
      </c>
      <c r="C348" s="54" t="s">
        <v>18</v>
      </c>
      <c r="D348" s="99">
        <v>0</v>
      </c>
      <c r="E348" s="137">
        <v>6.1</v>
      </c>
      <c r="F348" s="119">
        <f t="shared" si="18"/>
        <v>-6.1</v>
      </c>
      <c r="G348" s="123"/>
    </row>
    <row r="349" spans="1:11" s="9" customFormat="1" x14ac:dyDescent="0.2">
      <c r="A349" s="32"/>
      <c r="B349" s="6">
        <v>5512</v>
      </c>
      <c r="C349" s="61" t="s">
        <v>23</v>
      </c>
      <c r="D349" s="88">
        <v>60000</v>
      </c>
      <c r="E349" s="115">
        <v>7554.33</v>
      </c>
      <c r="F349" s="119">
        <f t="shared" si="18"/>
        <v>52445.67</v>
      </c>
      <c r="G349" s="123">
        <f t="shared" ref="G349:G374" si="20">E349/D349</f>
        <v>0.1259055</v>
      </c>
      <c r="K349" s="116"/>
    </row>
    <row r="350" spans="1:11" s="9" customFormat="1" x14ac:dyDescent="0.2">
      <c r="A350" s="32"/>
      <c r="B350" s="6">
        <v>5515</v>
      </c>
      <c r="C350" s="61" t="s">
        <v>22</v>
      </c>
      <c r="D350" s="88">
        <v>2000</v>
      </c>
      <c r="E350" s="115">
        <v>0</v>
      </c>
      <c r="F350" s="119">
        <f t="shared" si="18"/>
        <v>2000</v>
      </c>
      <c r="G350" s="123">
        <f t="shared" si="20"/>
        <v>0</v>
      </c>
      <c r="K350" s="116"/>
    </row>
    <row r="351" spans="1:11" s="9" customFormat="1" x14ac:dyDescent="0.2">
      <c r="A351" s="32" t="s">
        <v>552</v>
      </c>
      <c r="B351" s="13" t="s">
        <v>553</v>
      </c>
      <c r="C351" s="61"/>
      <c r="D351" s="96">
        <f>SUM(D352+D365)</f>
        <v>228819</v>
      </c>
      <c r="E351" s="132">
        <f>SUM(E352+E365)</f>
        <v>31872.670000000006</v>
      </c>
      <c r="F351" s="130">
        <f t="shared" si="18"/>
        <v>196946.33</v>
      </c>
      <c r="G351" s="131">
        <f t="shared" si="20"/>
        <v>0.13929206053693097</v>
      </c>
      <c r="K351" s="116"/>
    </row>
    <row r="352" spans="1:11" s="9" customFormat="1" x14ac:dyDescent="0.2">
      <c r="A352" s="32" t="s">
        <v>300</v>
      </c>
      <c r="B352" s="13" t="s">
        <v>460</v>
      </c>
      <c r="C352" s="74"/>
      <c r="D352" s="97">
        <f>SUM(D353+D357)</f>
        <v>185434</v>
      </c>
      <c r="E352" s="138">
        <f>SUM(E353+E357)</f>
        <v>28637.660000000003</v>
      </c>
      <c r="F352" s="130">
        <f t="shared" si="18"/>
        <v>156796.34</v>
      </c>
      <c r="G352" s="131">
        <f t="shared" si="20"/>
        <v>0.15443586397316567</v>
      </c>
      <c r="K352" s="116"/>
    </row>
    <row r="353" spans="1:11" s="9" customFormat="1" x14ac:dyDescent="0.2">
      <c r="A353" s="32"/>
      <c r="B353" s="10">
        <v>50</v>
      </c>
      <c r="C353" s="60" t="s">
        <v>16</v>
      </c>
      <c r="D353" s="97">
        <f>SUM(D354+D356)</f>
        <v>108840</v>
      </c>
      <c r="E353" s="138">
        <f>SUM(E354+E356)</f>
        <v>16050.470000000001</v>
      </c>
      <c r="F353" s="130">
        <f t="shared" si="18"/>
        <v>92789.53</v>
      </c>
      <c r="G353" s="131">
        <f t="shared" si="20"/>
        <v>0.14746848585079017</v>
      </c>
      <c r="K353" s="116"/>
    </row>
    <row r="354" spans="1:11" s="9" customFormat="1" x14ac:dyDescent="0.2">
      <c r="A354" s="32"/>
      <c r="B354" s="6">
        <v>500</v>
      </c>
      <c r="C354" s="61" t="s">
        <v>161</v>
      </c>
      <c r="D354" s="99">
        <f>SUM(D355)</f>
        <v>81346</v>
      </c>
      <c r="E354" s="137">
        <f>SUM(E355)</f>
        <v>11995.87</v>
      </c>
      <c r="F354" s="119">
        <f t="shared" si="18"/>
        <v>69350.13</v>
      </c>
      <c r="G354" s="123">
        <f t="shared" si="20"/>
        <v>0.14746723870872569</v>
      </c>
      <c r="K354" s="116"/>
    </row>
    <row r="355" spans="1:11" s="9" customFormat="1" x14ac:dyDescent="0.2">
      <c r="A355" s="32"/>
      <c r="B355" s="6">
        <v>50020</v>
      </c>
      <c r="C355" s="61" t="s">
        <v>168</v>
      </c>
      <c r="D355" s="88">
        <v>81346</v>
      </c>
      <c r="E355" s="115">
        <v>11995.87</v>
      </c>
      <c r="F355" s="119">
        <f t="shared" si="18"/>
        <v>69350.13</v>
      </c>
      <c r="G355" s="123">
        <f t="shared" si="20"/>
        <v>0.14746723870872569</v>
      </c>
      <c r="K355" s="116"/>
    </row>
    <row r="356" spans="1:11" s="9" customFormat="1" x14ac:dyDescent="0.2">
      <c r="A356" s="32"/>
      <c r="B356" s="6">
        <v>506</v>
      </c>
      <c r="C356" s="61" t="s">
        <v>162</v>
      </c>
      <c r="D356" s="88">
        <v>27494</v>
      </c>
      <c r="E356" s="115">
        <v>4054.6</v>
      </c>
      <c r="F356" s="119">
        <f t="shared" si="18"/>
        <v>23439.4</v>
      </c>
      <c r="G356" s="123">
        <f t="shared" si="20"/>
        <v>0.14747217574743579</v>
      </c>
      <c r="K356" s="116"/>
    </row>
    <row r="357" spans="1:11" s="9" customFormat="1" x14ac:dyDescent="0.2">
      <c r="A357" s="32"/>
      <c r="B357" s="10">
        <v>55</v>
      </c>
      <c r="C357" s="60" t="s">
        <v>17</v>
      </c>
      <c r="D357" s="97">
        <f>SUM(D358:D364)</f>
        <v>76594</v>
      </c>
      <c r="E357" s="138">
        <f>SUM(E358:E364)</f>
        <v>12587.19</v>
      </c>
      <c r="F357" s="130">
        <f t="shared" si="18"/>
        <v>64006.81</v>
      </c>
      <c r="G357" s="131">
        <f t="shared" si="20"/>
        <v>0.16433650155364651</v>
      </c>
      <c r="K357" s="116"/>
    </row>
    <row r="358" spans="1:11" s="9" customFormat="1" x14ac:dyDescent="0.2">
      <c r="A358" s="32"/>
      <c r="B358" s="6">
        <v>5500</v>
      </c>
      <c r="C358" s="61" t="s">
        <v>18</v>
      </c>
      <c r="D358" s="88">
        <v>500</v>
      </c>
      <c r="E358" s="115">
        <v>34.6</v>
      </c>
      <c r="F358" s="119">
        <f t="shared" si="18"/>
        <v>465.4</v>
      </c>
      <c r="G358" s="123">
        <f t="shared" si="20"/>
        <v>6.9199999999999998E-2</v>
      </c>
      <c r="K358" s="116"/>
    </row>
    <row r="359" spans="1:11" s="9" customFormat="1" x14ac:dyDescent="0.2">
      <c r="A359" s="32"/>
      <c r="B359" s="6">
        <v>5511</v>
      </c>
      <c r="C359" s="61" t="s">
        <v>163</v>
      </c>
      <c r="D359" s="88">
        <v>19944</v>
      </c>
      <c r="E359" s="115">
        <v>1500.97</v>
      </c>
      <c r="F359" s="119">
        <f t="shared" si="18"/>
        <v>18443.03</v>
      </c>
      <c r="G359" s="123">
        <f t="shared" si="20"/>
        <v>7.5259225832330523E-2</v>
      </c>
      <c r="K359" s="116"/>
    </row>
    <row r="360" spans="1:11" s="9" customFormat="1" x14ac:dyDescent="0.2">
      <c r="A360" s="32"/>
      <c r="B360" s="6">
        <v>5513</v>
      </c>
      <c r="C360" s="61" t="s">
        <v>21</v>
      </c>
      <c r="D360" s="88">
        <v>30000</v>
      </c>
      <c r="E360" s="115">
        <v>7014.29</v>
      </c>
      <c r="F360" s="119">
        <f t="shared" si="18"/>
        <v>22985.71</v>
      </c>
      <c r="G360" s="123">
        <f t="shared" si="20"/>
        <v>0.23380966666666667</v>
      </c>
      <c r="K360" s="116"/>
    </row>
    <row r="361" spans="1:11" s="9" customFormat="1" x14ac:dyDescent="0.2">
      <c r="A361" s="32"/>
      <c r="B361" s="6">
        <v>5514</v>
      </c>
      <c r="C361" s="61" t="s">
        <v>164</v>
      </c>
      <c r="D361" s="88">
        <v>220</v>
      </c>
      <c r="E361" s="115">
        <v>35.520000000000003</v>
      </c>
      <c r="F361" s="119">
        <f t="shared" si="18"/>
        <v>184.48</v>
      </c>
      <c r="G361" s="123">
        <f t="shared" si="20"/>
        <v>0.16145454545454546</v>
      </c>
      <c r="K361" s="116"/>
    </row>
    <row r="362" spans="1:11" s="9" customFormat="1" x14ac:dyDescent="0.2">
      <c r="A362" s="32"/>
      <c r="B362" s="6">
        <v>5515</v>
      </c>
      <c r="C362" s="61" t="s">
        <v>22</v>
      </c>
      <c r="D362" s="88">
        <v>24330</v>
      </c>
      <c r="E362" s="115">
        <v>3054.83</v>
      </c>
      <c r="F362" s="119">
        <f t="shared" si="18"/>
        <v>21275.17</v>
      </c>
      <c r="G362" s="123">
        <f t="shared" si="20"/>
        <v>0.12555815865187012</v>
      </c>
      <c r="K362" s="116"/>
    </row>
    <row r="363" spans="1:11" s="9" customFormat="1" x14ac:dyDescent="0.2">
      <c r="A363" s="32"/>
      <c r="B363" s="6">
        <v>5522</v>
      </c>
      <c r="C363" s="61" t="s">
        <v>63</v>
      </c>
      <c r="D363" s="88">
        <v>100</v>
      </c>
      <c r="E363" s="115">
        <v>0</v>
      </c>
      <c r="F363" s="119">
        <f t="shared" si="18"/>
        <v>100</v>
      </c>
      <c r="G363" s="123">
        <f t="shared" si="20"/>
        <v>0</v>
      </c>
      <c r="K363" s="116"/>
    </row>
    <row r="364" spans="1:11" s="9" customFormat="1" x14ac:dyDescent="0.2">
      <c r="A364" s="32"/>
      <c r="B364" s="6">
        <v>5532</v>
      </c>
      <c r="C364" s="61" t="s">
        <v>61</v>
      </c>
      <c r="D364" s="88">
        <v>1500</v>
      </c>
      <c r="E364" s="115">
        <v>946.98</v>
      </c>
      <c r="F364" s="119">
        <f t="shared" si="18"/>
        <v>553.02</v>
      </c>
      <c r="G364" s="123">
        <f t="shared" si="20"/>
        <v>0.63131999999999999</v>
      </c>
      <c r="K364" s="116"/>
    </row>
    <row r="365" spans="1:11" s="9" customFormat="1" x14ac:dyDescent="0.2">
      <c r="A365" s="32" t="s">
        <v>301</v>
      </c>
      <c r="B365" s="13" t="s">
        <v>302</v>
      </c>
      <c r="C365" s="74"/>
      <c r="D365" s="97">
        <f>SUM(D366+D371)</f>
        <v>43385</v>
      </c>
      <c r="E365" s="138">
        <f>SUM(E366+E371)</f>
        <v>3235.01</v>
      </c>
      <c r="F365" s="130">
        <f t="shared" si="18"/>
        <v>40149.99</v>
      </c>
      <c r="G365" s="131">
        <f t="shared" si="20"/>
        <v>7.4565172294571866E-2</v>
      </c>
      <c r="K365" s="116"/>
    </row>
    <row r="366" spans="1:11" s="9" customFormat="1" x14ac:dyDescent="0.2">
      <c r="A366" s="32"/>
      <c r="B366" s="10">
        <v>50</v>
      </c>
      <c r="C366" s="60" t="s">
        <v>16</v>
      </c>
      <c r="D366" s="97">
        <f>SUM(D367+D370)</f>
        <v>30635</v>
      </c>
      <c r="E366" s="138">
        <f>SUM(E367+E370)</f>
        <v>2304.3200000000002</v>
      </c>
      <c r="F366" s="130">
        <f t="shared" si="18"/>
        <v>28330.68</v>
      </c>
      <c r="G366" s="131">
        <f t="shared" si="20"/>
        <v>7.5218540884609109E-2</v>
      </c>
      <c r="K366" s="116"/>
    </row>
    <row r="367" spans="1:11" s="9" customFormat="1" x14ac:dyDescent="0.2">
      <c r="A367" s="32"/>
      <c r="B367" s="6">
        <v>500</v>
      </c>
      <c r="C367" s="61" t="s">
        <v>161</v>
      </c>
      <c r="D367" s="88">
        <f>SUM(D368:D369)</f>
        <v>22896</v>
      </c>
      <c r="E367" s="143">
        <f>SUM(E368:E369)</f>
        <v>1722.22</v>
      </c>
      <c r="F367" s="119">
        <f t="shared" si="18"/>
        <v>21173.78</v>
      </c>
      <c r="G367" s="123">
        <f t="shared" si="20"/>
        <v>7.521925227113907E-2</v>
      </c>
      <c r="K367" s="116"/>
    </row>
    <row r="368" spans="1:11" s="9" customFormat="1" x14ac:dyDescent="0.2">
      <c r="A368" s="32"/>
      <c r="B368" s="6">
        <v>50020</v>
      </c>
      <c r="C368" s="61" t="s">
        <v>168</v>
      </c>
      <c r="D368" s="88">
        <v>16728</v>
      </c>
      <c r="E368" s="115">
        <v>1722.22</v>
      </c>
      <c r="F368" s="119">
        <f t="shared" si="18"/>
        <v>15005.78</v>
      </c>
      <c r="G368" s="123">
        <f t="shared" si="20"/>
        <v>0.10295432807269249</v>
      </c>
      <c r="K368" s="116"/>
    </row>
    <row r="369" spans="1:11" s="9" customFormat="1" ht="25.5" x14ac:dyDescent="0.2">
      <c r="A369" s="32"/>
      <c r="B369" s="6">
        <v>5005</v>
      </c>
      <c r="C369" s="61" t="s">
        <v>185</v>
      </c>
      <c r="D369" s="88">
        <v>6168</v>
      </c>
      <c r="E369" s="115">
        <v>0</v>
      </c>
      <c r="F369" s="119">
        <f t="shared" si="18"/>
        <v>6168</v>
      </c>
      <c r="G369" s="123">
        <f t="shared" si="20"/>
        <v>0</v>
      </c>
      <c r="K369" s="116"/>
    </row>
    <row r="370" spans="1:11" s="9" customFormat="1" x14ac:dyDescent="0.2">
      <c r="A370" s="32"/>
      <c r="B370" s="6">
        <v>506</v>
      </c>
      <c r="C370" s="61" t="s">
        <v>162</v>
      </c>
      <c r="D370" s="88">
        <v>7739</v>
      </c>
      <c r="E370" s="115">
        <v>582.1</v>
      </c>
      <c r="F370" s="119">
        <f t="shared" si="18"/>
        <v>7156.9</v>
      </c>
      <c r="G370" s="123">
        <f t="shared" si="20"/>
        <v>7.5216436232071332E-2</v>
      </c>
      <c r="K370" s="116"/>
    </row>
    <row r="371" spans="1:11" s="9" customFormat="1" x14ac:dyDescent="0.2">
      <c r="A371" s="32"/>
      <c r="B371" s="10">
        <v>55</v>
      </c>
      <c r="C371" s="60" t="s">
        <v>17</v>
      </c>
      <c r="D371" s="97">
        <f>SUM(D372:D374)</f>
        <v>12750</v>
      </c>
      <c r="E371" s="138">
        <f>SUM(E372:E374)</f>
        <v>930.69</v>
      </c>
      <c r="F371" s="130">
        <f t="shared" si="18"/>
        <v>11819.31</v>
      </c>
      <c r="G371" s="131">
        <f t="shared" si="20"/>
        <v>7.2995294117647061E-2</v>
      </c>
      <c r="K371" s="116"/>
    </row>
    <row r="372" spans="1:11" s="9" customFormat="1" x14ac:dyDescent="0.2">
      <c r="A372" s="32"/>
      <c r="B372" s="6">
        <v>5511</v>
      </c>
      <c r="C372" s="61" t="s">
        <v>163</v>
      </c>
      <c r="D372" s="88">
        <v>6600</v>
      </c>
      <c r="E372" s="115">
        <v>592.19000000000005</v>
      </c>
      <c r="F372" s="119">
        <f t="shared" si="18"/>
        <v>6007.8099999999995</v>
      </c>
      <c r="G372" s="123">
        <f t="shared" si="20"/>
        <v>8.9725757575757584E-2</v>
      </c>
      <c r="K372" s="116"/>
    </row>
    <row r="373" spans="1:11" s="9" customFormat="1" x14ac:dyDescent="0.2">
      <c r="A373" s="32"/>
      <c r="B373" s="6">
        <v>5513</v>
      </c>
      <c r="C373" s="61" t="s">
        <v>21</v>
      </c>
      <c r="D373" s="88">
        <v>3750</v>
      </c>
      <c r="E373" s="115">
        <v>180.4</v>
      </c>
      <c r="F373" s="119">
        <f t="shared" si="18"/>
        <v>3569.6</v>
      </c>
      <c r="G373" s="123">
        <f t="shared" si="20"/>
        <v>4.8106666666666666E-2</v>
      </c>
      <c r="K373" s="116"/>
    </row>
    <row r="374" spans="1:11" s="9" customFormat="1" x14ac:dyDescent="0.2">
      <c r="A374" s="32"/>
      <c r="B374" s="6">
        <v>5515</v>
      </c>
      <c r="C374" s="61" t="s">
        <v>22</v>
      </c>
      <c r="D374" s="88">
        <v>2400</v>
      </c>
      <c r="E374" s="115">
        <v>158.1</v>
      </c>
      <c r="F374" s="119">
        <f t="shared" si="18"/>
        <v>2241.9</v>
      </c>
      <c r="G374" s="123">
        <f t="shared" si="20"/>
        <v>6.5875000000000003E-2</v>
      </c>
      <c r="K374" s="116"/>
    </row>
    <row r="375" spans="1:11" s="9" customFormat="1" x14ac:dyDescent="0.2">
      <c r="A375" s="32" t="s">
        <v>549</v>
      </c>
      <c r="B375" s="10" t="s">
        <v>550</v>
      </c>
      <c r="C375" s="60"/>
      <c r="D375" s="167">
        <f>SUM(D376)</f>
        <v>0</v>
      </c>
      <c r="E375" s="164">
        <f>SUM(E376)</f>
        <v>2136</v>
      </c>
      <c r="F375" s="130">
        <f t="shared" si="18"/>
        <v>-2136</v>
      </c>
      <c r="G375" s="123"/>
      <c r="K375" s="116"/>
    </row>
    <row r="376" spans="1:11" s="9" customFormat="1" x14ac:dyDescent="0.2">
      <c r="A376" s="32"/>
      <c r="B376" s="10">
        <v>15</v>
      </c>
      <c r="C376" s="60" t="s">
        <v>186</v>
      </c>
      <c r="D376" s="167">
        <f>SUM(D377)</f>
        <v>0</v>
      </c>
      <c r="E376" s="164">
        <f>SUM(E377)</f>
        <v>2136</v>
      </c>
      <c r="F376" s="130">
        <f t="shared" si="18"/>
        <v>-2136</v>
      </c>
      <c r="G376" s="123"/>
      <c r="K376" s="116"/>
    </row>
    <row r="377" spans="1:11" s="9" customFormat="1" x14ac:dyDescent="0.2">
      <c r="A377" s="32"/>
      <c r="B377" s="6">
        <v>1551</v>
      </c>
      <c r="C377" s="61" t="s">
        <v>176</v>
      </c>
      <c r="D377" s="168">
        <f>SUM(D378:D378)</f>
        <v>0</v>
      </c>
      <c r="E377" s="165">
        <f>SUM(E378:E378)</f>
        <v>2136</v>
      </c>
      <c r="F377" s="119">
        <f t="shared" si="18"/>
        <v>-2136</v>
      </c>
      <c r="G377" s="123"/>
      <c r="K377" s="116"/>
    </row>
    <row r="378" spans="1:11" s="9" customFormat="1" ht="13.5" thickBot="1" x14ac:dyDescent="0.25">
      <c r="A378" s="32"/>
      <c r="B378" s="6"/>
      <c r="C378" s="67" t="s">
        <v>551</v>
      </c>
      <c r="D378" s="169">
        <v>0</v>
      </c>
      <c r="E378" s="166">
        <v>2136</v>
      </c>
      <c r="F378" s="119">
        <f t="shared" si="18"/>
        <v>-2136</v>
      </c>
      <c r="G378" s="123"/>
      <c r="K378" s="116"/>
    </row>
    <row r="379" spans="1:11" ht="13.5" thickBot="1" x14ac:dyDescent="0.25">
      <c r="A379" s="206" t="s">
        <v>310</v>
      </c>
      <c r="B379" s="190" t="s">
        <v>311</v>
      </c>
      <c r="C379" s="210"/>
      <c r="D379" s="211">
        <f>SUM(D380+D384+D394)</f>
        <v>267375</v>
      </c>
      <c r="E379" s="212">
        <f>SUM(E380+E384+E394)</f>
        <v>36014</v>
      </c>
      <c r="F379" s="193">
        <f t="shared" si="18"/>
        <v>231361</v>
      </c>
      <c r="G379" s="194">
        <f>E379/D379</f>
        <v>0.13469471715755027</v>
      </c>
    </row>
    <row r="380" spans="1:11" s="9" customFormat="1" x14ac:dyDescent="0.2">
      <c r="A380" s="47" t="s">
        <v>48</v>
      </c>
      <c r="B380" s="15" t="s">
        <v>117</v>
      </c>
      <c r="C380" s="75"/>
      <c r="D380" s="97">
        <f>SUM(D381)</f>
        <v>60000</v>
      </c>
      <c r="E380" s="138">
        <f>SUM(E381)</f>
        <v>10575.4</v>
      </c>
      <c r="F380" s="130">
        <f t="shared" si="18"/>
        <v>49424.6</v>
      </c>
      <c r="G380" s="131">
        <f>E380/D380</f>
        <v>0.17625666666666667</v>
      </c>
      <c r="K380" s="116"/>
    </row>
    <row r="381" spans="1:11" s="9" customFormat="1" x14ac:dyDescent="0.2">
      <c r="A381" s="32"/>
      <c r="B381" s="22">
        <v>4502</v>
      </c>
      <c r="C381" s="23" t="s">
        <v>78</v>
      </c>
      <c r="D381" s="97">
        <f>SUM(D382:D383)</f>
        <v>60000</v>
      </c>
      <c r="E381" s="138">
        <f>SUM(E382:E383)</f>
        <v>10575.4</v>
      </c>
      <c r="F381" s="130">
        <f t="shared" si="18"/>
        <v>49424.6</v>
      </c>
      <c r="G381" s="131">
        <f>E381/D381</f>
        <v>0.17625666666666667</v>
      </c>
      <c r="K381" s="116"/>
    </row>
    <row r="382" spans="1:11" s="9" customFormat="1" x14ac:dyDescent="0.2">
      <c r="A382" s="34" t="s">
        <v>496</v>
      </c>
      <c r="B382" s="22"/>
      <c r="C382" s="21" t="s">
        <v>482</v>
      </c>
      <c r="D382" s="99">
        <v>60000</v>
      </c>
      <c r="E382" s="115">
        <v>0</v>
      </c>
      <c r="F382" s="119">
        <f t="shared" si="18"/>
        <v>60000</v>
      </c>
      <c r="G382" s="123">
        <f>E382/D382</f>
        <v>0</v>
      </c>
      <c r="K382" s="116"/>
    </row>
    <row r="383" spans="1:11" s="9" customFormat="1" x14ac:dyDescent="0.2">
      <c r="A383" s="34" t="s">
        <v>554</v>
      </c>
      <c r="B383" s="22"/>
      <c r="C383" s="21" t="s">
        <v>555</v>
      </c>
      <c r="D383" s="99">
        <v>0</v>
      </c>
      <c r="E383" s="115">
        <v>10575.4</v>
      </c>
      <c r="F383" s="119">
        <f t="shared" si="18"/>
        <v>-10575.4</v>
      </c>
      <c r="G383" s="123"/>
      <c r="K383" s="116"/>
    </row>
    <row r="384" spans="1:11" s="9" customFormat="1" x14ac:dyDescent="0.2">
      <c r="A384" s="32" t="s">
        <v>556</v>
      </c>
      <c r="B384" s="10" t="s">
        <v>557</v>
      </c>
      <c r="C384" s="21"/>
      <c r="D384" s="97">
        <f>SUM(D385+D391)</f>
        <v>139560</v>
      </c>
      <c r="E384" s="138">
        <f>SUM(E385+E391)</f>
        <v>12231.81</v>
      </c>
      <c r="F384" s="130">
        <f t="shared" ref="F384:F447" si="21">D384-E384</f>
        <v>127328.19</v>
      </c>
      <c r="G384" s="131">
        <f t="shared" ref="G384:G408" si="22">E384/D384</f>
        <v>8.7645528804815132E-2</v>
      </c>
      <c r="K384" s="116"/>
    </row>
    <row r="385" spans="1:11" s="9" customFormat="1" x14ac:dyDescent="0.2">
      <c r="A385" s="32" t="s">
        <v>303</v>
      </c>
      <c r="B385" s="10" t="s">
        <v>118</v>
      </c>
      <c r="C385" s="74"/>
      <c r="D385" s="97">
        <f>SUM(D386+D388)</f>
        <v>135480</v>
      </c>
      <c r="E385" s="138">
        <f>SUM(E386+E388)</f>
        <v>11481.22</v>
      </c>
      <c r="F385" s="130">
        <f t="shared" si="21"/>
        <v>123998.78</v>
      </c>
      <c r="G385" s="131">
        <f t="shared" si="22"/>
        <v>8.4744759374077355E-2</v>
      </c>
      <c r="K385" s="116"/>
    </row>
    <row r="386" spans="1:11" s="9" customFormat="1" x14ac:dyDescent="0.2">
      <c r="A386" s="32"/>
      <c r="B386" s="10">
        <v>55</v>
      </c>
      <c r="C386" s="60" t="s">
        <v>17</v>
      </c>
      <c r="D386" s="97">
        <f>SUM(D387)</f>
        <v>75480</v>
      </c>
      <c r="E386" s="138">
        <f>SUM(E387)</f>
        <v>11481.22</v>
      </c>
      <c r="F386" s="130">
        <f t="shared" si="21"/>
        <v>63998.78</v>
      </c>
      <c r="G386" s="131">
        <f t="shared" si="22"/>
        <v>0.15210943296237414</v>
      </c>
      <c r="K386" s="116"/>
    </row>
    <row r="387" spans="1:11" s="11" customFormat="1" x14ac:dyDescent="0.2">
      <c r="A387" s="46"/>
      <c r="B387" s="6">
        <v>5512</v>
      </c>
      <c r="C387" s="61" t="s">
        <v>23</v>
      </c>
      <c r="D387" s="88">
        <v>75480</v>
      </c>
      <c r="E387" s="115">
        <v>11481.22</v>
      </c>
      <c r="F387" s="119">
        <f t="shared" si="21"/>
        <v>63998.78</v>
      </c>
      <c r="G387" s="123">
        <f t="shared" si="22"/>
        <v>0.15210943296237414</v>
      </c>
      <c r="K387" s="235"/>
    </row>
    <row r="388" spans="1:11" s="11" customFormat="1" x14ac:dyDescent="0.2">
      <c r="A388" s="46"/>
      <c r="B388" s="10">
        <v>15</v>
      </c>
      <c r="C388" s="60" t="s">
        <v>186</v>
      </c>
      <c r="D388" s="96">
        <f>SUM(D389)</f>
        <v>60000</v>
      </c>
      <c r="E388" s="132">
        <f>SUM(E389)</f>
        <v>0</v>
      </c>
      <c r="F388" s="130">
        <f t="shared" si="21"/>
        <v>60000</v>
      </c>
      <c r="G388" s="131">
        <f t="shared" si="22"/>
        <v>0</v>
      </c>
      <c r="K388" s="235"/>
    </row>
    <row r="389" spans="1:11" s="11" customFormat="1" x14ac:dyDescent="0.2">
      <c r="A389" s="46"/>
      <c r="B389" s="6">
        <v>1551</v>
      </c>
      <c r="C389" s="61" t="s">
        <v>176</v>
      </c>
      <c r="D389" s="88">
        <f>SUM(D390)</f>
        <v>60000</v>
      </c>
      <c r="E389" s="143">
        <f>SUM(E390)</f>
        <v>0</v>
      </c>
      <c r="F389" s="119">
        <f t="shared" si="21"/>
        <v>60000</v>
      </c>
      <c r="G389" s="123">
        <f t="shared" si="22"/>
        <v>0</v>
      </c>
      <c r="K389" s="235"/>
    </row>
    <row r="390" spans="1:11" s="11" customFormat="1" ht="25.5" x14ac:dyDescent="0.2">
      <c r="A390" s="46"/>
      <c r="B390" s="6"/>
      <c r="C390" s="67" t="s">
        <v>495</v>
      </c>
      <c r="D390" s="88">
        <v>60000</v>
      </c>
      <c r="E390" s="115">
        <v>0</v>
      </c>
      <c r="F390" s="119">
        <f t="shared" si="21"/>
        <v>60000</v>
      </c>
      <c r="G390" s="123">
        <f t="shared" si="22"/>
        <v>0</v>
      </c>
      <c r="K390" s="235"/>
    </row>
    <row r="391" spans="1:11" s="11" customFormat="1" x14ac:dyDescent="0.2">
      <c r="A391" s="32" t="s">
        <v>304</v>
      </c>
      <c r="B391" s="10" t="s">
        <v>305</v>
      </c>
      <c r="C391" s="74"/>
      <c r="D391" s="97">
        <f>SUM(D392)</f>
        <v>4080</v>
      </c>
      <c r="E391" s="138">
        <f>SUM(E392)</f>
        <v>750.59</v>
      </c>
      <c r="F391" s="130">
        <f t="shared" si="21"/>
        <v>3329.41</v>
      </c>
      <c r="G391" s="131">
        <f t="shared" si="22"/>
        <v>0.18396813725490196</v>
      </c>
      <c r="K391" s="235"/>
    </row>
    <row r="392" spans="1:11" s="11" customFormat="1" x14ac:dyDescent="0.2">
      <c r="A392" s="32"/>
      <c r="B392" s="10">
        <v>55</v>
      </c>
      <c r="C392" s="60" t="s">
        <v>17</v>
      </c>
      <c r="D392" s="97">
        <f>SUM(D393)</f>
        <v>4080</v>
      </c>
      <c r="E392" s="138">
        <f>SUM(E393)</f>
        <v>750.59</v>
      </c>
      <c r="F392" s="130">
        <f t="shared" si="21"/>
        <v>3329.41</v>
      </c>
      <c r="G392" s="131">
        <f t="shared" si="22"/>
        <v>0.18396813725490196</v>
      </c>
      <c r="K392" s="235"/>
    </row>
    <row r="393" spans="1:11" s="11" customFormat="1" x14ac:dyDescent="0.2">
      <c r="A393" s="46"/>
      <c r="B393" s="6">
        <v>5512</v>
      </c>
      <c r="C393" s="61" t="s">
        <v>23</v>
      </c>
      <c r="D393" s="88">
        <v>4080</v>
      </c>
      <c r="E393" s="115">
        <v>750.59</v>
      </c>
      <c r="F393" s="119">
        <f t="shared" si="21"/>
        <v>3329.41</v>
      </c>
      <c r="G393" s="123">
        <f t="shared" si="22"/>
        <v>0.18396813725490196</v>
      </c>
      <c r="K393" s="235"/>
    </row>
    <row r="394" spans="1:11" s="11" customFormat="1" x14ac:dyDescent="0.2">
      <c r="A394" s="32" t="s">
        <v>558</v>
      </c>
      <c r="B394" s="10" t="s">
        <v>559</v>
      </c>
      <c r="C394" s="76"/>
      <c r="D394" s="96">
        <f>SUM(D395+D406+D410+D418)</f>
        <v>67815</v>
      </c>
      <c r="E394" s="132">
        <f>SUM(E395+E406+E410+E418)</f>
        <v>13206.789999999999</v>
      </c>
      <c r="F394" s="130">
        <f t="shared" si="21"/>
        <v>54608.21</v>
      </c>
      <c r="G394" s="131">
        <f t="shared" si="22"/>
        <v>0.19474732728747327</v>
      </c>
      <c r="K394" s="235"/>
    </row>
    <row r="395" spans="1:11" s="9" customFormat="1" x14ac:dyDescent="0.2">
      <c r="A395" s="32" t="s">
        <v>306</v>
      </c>
      <c r="B395" s="10" t="s">
        <v>137</v>
      </c>
      <c r="C395" s="74"/>
      <c r="D395" s="97">
        <f>SUM(D396+D400)</f>
        <v>25309</v>
      </c>
      <c r="E395" s="138">
        <f>SUM(E396+E400)</f>
        <v>4157.08</v>
      </c>
      <c r="F395" s="130">
        <f t="shared" si="21"/>
        <v>21151.919999999998</v>
      </c>
      <c r="G395" s="131">
        <f t="shared" si="22"/>
        <v>0.16425303251807657</v>
      </c>
      <c r="K395" s="116"/>
    </row>
    <row r="396" spans="1:11" s="9" customFormat="1" x14ac:dyDescent="0.2">
      <c r="A396" s="32"/>
      <c r="B396" s="10">
        <v>50</v>
      </c>
      <c r="C396" s="60" t="s">
        <v>16</v>
      </c>
      <c r="D396" s="97">
        <f>SUM(D397+D399)</f>
        <v>18753</v>
      </c>
      <c r="E396" s="138">
        <f>SUM(E397+E399)</f>
        <v>3125.56</v>
      </c>
      <c r="F396" s="130">
        <f t="shared" si="21"/>
        <v>15627.44</v>
      </c>
      <c r="G396" s="131">
        <f t="shared" si="22"/>
        <v>0.16666986615474857</v>
      </c>
      <c r="K396" s="116"/>
    </row>
    <row r="397" spans="1:11" s="9" customFormat="1" x14ac:dyDescent="0.2">
      <c r="A397" s="32"/>
      <c r="B397" s="6">
        <v>500</v>
      </c>
      <c r="C397" s="61" t="s">
        <v>161</v>
      </c>
      <c r="D397" s="99">
        <f>SUM(D398)</f>
        <v>14016</v>
      </c>
      <c r="E397" s="137">
        <f>SUM(E398)</f>
        <v>2336</v>
      </c>
      <c r="F397" s="119">
        <f t="shared" si="21"/>
        <v>11680</v>
      </c>
      <c r="G397" s="123">
        <f t="shared" si="22"/>
        <v>0.16666666666666666</v>
      </c>
      <c r="K397" s="116"/>
    </row>
    <row r="398" spans="1:11" s="9" customFormat="1" x14ac:dyDescent="0.2">
      <c r="A398" s="32"/>
      <c r="B398" s="6">
        <v>50020</v>
      </c>
      <c r="C398" s="61" t="s">
        <v>168</v>
      </c>
      <c r="D398" s="88">
        <v>14016</v>
      </c>
      <c r="E398" s="115">
        <v>2336</v>
      </c>
      <c r="F398" s="119">
        <f t="shared" si="21"/>
        <v>11680</v>
      </c>
      <c r="G398" s="123">
        <f t="shared" si="22"/>
        <v>0.16666666666666666</v>
      </c>
      <c r="K398" s="116"/>
    </row>
    <row r="399" spans="1:11" s="9" customFormat="1" x14ac:dyDescent="0.2">
      <c r="A399" s="32"/>
      <c r="B399" s="6">
        <v>506</v>
      </c>
      <c r="C399" s="61" t="s">
        <v>162</v>
      </c>
      <c r="D399" s="88">
        <v>4737</v>
      </c>
      <c r="E399" s="115">
        <v>789.56</v>
      </c>
      <c r="F399" s="119">
        <f t="shared" si="21"/>
        <v>3947.44</v>
      </c>
      <c r="G399" s="123">
        <f t="shared" si="22"/>
        <v>0.16667933291112516</v>
      </c>
      <c r="K399" s="116"/>
    </row>
    <row r="400" spans="1:11" s="9" customFormat="1" x14ac:dyDescent="0.2">
      <c r="A400" s="32"/>
      <c r="B400" s="10">
        <v>55</v>
      </c>
      <c r="C400" s="60" t="s">
        <v>17</v>
      </c>
      <c r="D400" s="97">
        <f>SUM(D401:D405)</f>
        <v>6556</v>
      </c>
      <c r="E400" s="138">
        <f>SUM(E401:E405)</f>
        <v>1031.52</v>
      </c>
      <c r="F400" s="130">
        <f t="shared" si="21"/>
        <v>5524.48</v>
      </c>
      <c r="G400" s="131">
        <f t="shared" si="22"/>
        <v>0.15733984136668699</v>
      </c>
      <c r="K400" s="116"/>
    </row>
    <row r="401" spans="1:11" s="9" customFormat="1" x14ac:dyDescent="0.2">
      <c r="A401" s="32"/>
      <c r="B401" s="6">
        <v>5500</v>
      </c>
      <c r="C401" s="61" t="s">
        <v>18</v>
      </c>
      <c r="D401" s="88">
        <v>100</v>
      </c>
      <c r="E401" s="115">
        <v>22.99</v>
      </c>
      <c r="F401" s="119">
        <f t="shared" si="21"/>
        <v>77.010000000000005</v>
      </c>
      <c r="G401" s="123">
        <f t="shared" si="22"/>
        <v>0.22989999999999999</v>
      </c>
      <c r="K401" s="116"/>
    </row>
    <row r="402" spans="1:11" s="9" customFormat="1" x14ac:dyDescent="0.2">
      <c r="A402" s="32"/>
      <c r="B402" s="6">
        <v>5511</v>
      </c>
      <c r="C402" s="61" t="s">
        <v>163</v>
      </c>
      <c r="D402" s="88">
        <v>3663</v>
      </c>
      <c r="E402" s="115">
        <v>450.41</v>
      </c>
      <c r="F402" s="119">
        <f t="shared" si="21"/>
        <v>3212.59</v>
      </c>
      <c r="G402" s="123">
        <f t="shared" si="22"/>
        <v>0.12296205296205297</v>
      </c>
      <c r="K402" s="116"/>
    </row>
    <row r="403" spans="1:11" s="9" customFormat="1" x14ac:dyDescent="0.2">
      <c r="A403" s="32"/>
      <c r="B403" s="6">
        <v>5514</v>
      </c>
      <c r="C403" s="61" t="s">
        <v>164</v>
      </c>
      <c r="D403" s="88">
        <v>1500</v>
      </c>
      <c r="E403" s="115">
        <v>289.44</v>
      </c>
      <c r="F403" s="119">
        <f t="shared" si="21"/>
        <v>1210.56</v>
      </c>
      <c r="G403" s="123">
        <f t="shared" si="22"/>
        <v>0.19295999999999999</v>
      </c>
      <c r="K403" s="116"/>
    </row>
    <row r="404" spans="1:11" s="9" customFormat="1" x14ac:dyDescent="0.2">
      <c r="A404" s="32"/>
      <c r="B404" s="6">
        <v>5515</v>
      </c>
      <c r="C404" s="61" t="s">
        <v>22</v>
      </c>
      <c r="D404" s="88">
        <v>1143</v>
      </c>
      <c r="E404" s="115">
        <v>19.079999999999998</v>
      </c>
      <c r="F404" s="119">
        <f t="shared" si="21"/>
        <v>1123.92</v>
      </c>
      <c r="G404" s="123">
        <f t="shared" si="22"/>
        <v>1.669291338582677E-2</v>
      </c>
      <c r="K404" s="116"/>
    </row>
    <row r="405" spans="1:11" s="9" customFormat="1" x14ac:dyDescent="0.2">
      <c r="A405" s="32"/>
      <c r="B405" s="6">
        <v>5532</v>
      </c>
      <c r="C405" s="61" t="s">
        <v>61</v>
      </c>
      <c r="D405" s="88">
        <v>150</v>
      </c>
      <c r="E405" s="115">
        <v>249.6</v>
      </c>
      <c r="F405" s="119">
        <f t="shared" si="21"/>
        <v>-99.6</v>
      </c>
      <c r="G405" s="123">
        <f t="shared" si="22"/>
        <v>1.6639999999999999</v>
      </c>
      <c r="K405" s="116"/>
    </row>
    <row r="406" spans="1:11" x14ac:dyDescent="0.2">
      <c r="A406" s="32" t="s">
        <v>307</v>
      </c>
      <c r="B406" s="10" t="s">
        <v>138</v>
      </c>
      <c r="C406" s="76"/>
      <c r="D406" s="97">
        <f>SUM(D407)</f>
        <v>5000</v>
      </c>
      <c r="E406" s="138">
        <f>SUM(E407)</f>
        <v>460.36</v>
      </c>
      <c r="F406" s="130">
        <f t="shared" si="21"/>
        <v>4539.6400000000003</v>
      </c>
      <c r="G406" s="131">
        <f t="shared" si="22"/>
        <v>9.2072000000000001E-2</v>
      </c>
    </row>
    <row r="407" spans="1:11" s="9" customFormat="1" x14ac:dyDescent="0.2">
      <c r="A407" s="32"/>
      <c r="B407" s="10">
        <v>55</v>
      </c>
      <c r="C407" s="60" t="s">
        <v>17</v>
      </c>
      <c r="D407" s="97">
        <f>SUM(D408:D409)</f>
        <v>5000</v>
      </c>
      <c r="E407" s="138">
        <f>SUM(E408:E409)</f>
        <v>460.36</v>
      </c>
      <c r="F407" s="130">
        <f t="shared" si="21"/>
        <v>4539.6400000000003</v>
      </c>
      <c r="G407" s="131">
        <f t="shared" si="22"/>
        <v>9.2072000000000001E-2</v>
      </c>
      <c r="K407" s="116"/>
    </row>
    <row r="408" spans="1:11" s="9" customFormat="1" x14ac:dyDescent="0.2">
      <c r="A408" s="32"/>
      <c r="B408" s="6">
        <v>5512</v>
      </c>
      <c r="C408" s="61" t="s">
        <v>23</v>
      </c>
      <c r="D408" s="88">
        <v>5000</v>
      </c>
      <c r="E408" s="115">
        <v>301.95999999999998</v>
      </c>
      <c r="F408" s="119">
        <f t="shared" si="21"/>
        <v>4698.04</v>
      </c>
      <c r="G408" s="123">
        <f t="shared" si="22"/>
        <v>6.0391999999999994E-2</v>
      </c>
      <c r="K408" s="116"/>
    </row>
    <row r="409" spans="1:11" s="9" customFormat="1" x14ac:dyDescent="0.2">
      <c r="A409" s="32"/>
      <c r="B409" s="6">
        <v>5514</v>
      </c>
      <c r="C409" s="61" t="s">
        <v>164</v>
      </c>
      <c r="D409" s="88">
        <v>0</v>
      </c>
      <c r="E409" s="115">
        <v>158.4</v>
      </c>
      <c r="F409" s="119">
        <f t="shared" si="21"/>
        <v>-158.4</v>
      </c>
      <c r="G409" s="123"/>
      <c r="K409" s="116"/>
    </row>
    <row r="410" spans="1:11" x14ac:dyDescent="0.2">
      <c r="A410" s="32" t="s">
        <v>308</v>
      </c>
      <c r="B410" s="10" t="s">
        <v>139</v>
      </c>
      <c r="C410" s="76"/>
      <c r="D410" s="97">
        <f>SUM(D411+D414)</f>
        <v>29106</v>
      </c>
      <c r="E410" s="138">
        <f>SUM(E411+E414)</f>
        <v>7447.09</v>
      </c>
      <c r="F410" s="130">
        <f t="shared" si="21"/>
        <v>21658.91</v>
      </c>
      <c r="G410" s="131">
        <f t="shared" ref="G410:G442" si="23">E410/D410</f>
        <v>0.25586099086099084</v>
      </c>
    </row>
    <row r="411" spans="1:11" x14ac:dyDescent="0.2">
      <c r="A411" s="32"/>
      <c r="B411" s="22">
        <v>4500</v>
      </c>
      <c r="C411" s="23" t="s">
        <v>93</v>
      </c>
      <c r="D411" s="96">
        <f>SUM(D412:D413)</f>
        <v>18600</v>
      </c>
      <c r="E411" s="132">
        <f>SUM(E412:E413)</f>
        <v>2900</v>
      </c>
      <c r="F411" s="130">
        <f t="shared" si="21"/>
        <v>15700</v>
      </c>
      <c r="G411" s="131">
        <f t="shared" si="23"/>
        <v>0.15591397849462366</v>
      </c>
    </row>
    <row r="412" spans="1:11" ht="25.5" x14ac:dyDescent="0.2">
      <c r="A412" s="32"/>
      <c r="B412" s="10"/>
      <c r="C412" s="21" t="s">
        <v>471</v>
      </c>
      <c r="D412" s="88">
        <v>17400</v>
      </c>
      <c r="E412" s="115">
        <v>2900</v>
      </c>
      <c r="F412" s="119">
        <f t="shared" si="21"/>
        <v>14500</v>
      </c>
      <c r="G412" s="123">
        <f t="shared" si="23"/>
        <v>0.16666666666666666</v>
      </c>
    </row>
    <row r="413" spans="1:11" x14ac:dyDescent="0.2">
      <c r="A413" s="32"/>
      <c r="B413" s="10"/>
      <c r="C413" s="21" t="s">
        <v>470</v>
      </c>
      <c r="D413" s="88">
        <v>1200</v>
      </c>
      <c r="E413" s="115">
        <v>0</v>
      </c>
      <c r="F413" s="119">
        <f t="shared" si="21"/>
        <v>1200</v>
      </c>
      <c r="G413" s="123">
        <f t="shared" si="23"/>
        <v>0</v>
      </c>
    </row>
    <row r="414" spans="1:11" s="9" customFormat="1" x14ac:dyDescent="0.2">
      <c r="A414" s="32"/>
      <c r="B414" s="10">
        <v>55</v>
      </c>
      <c r="C414" s="60" t="s">
        <v>17</v>
      </c>
      <c r="D414" s="97">
        <f>SUM(D415:D417)</f>
        <v>10506</v>
      </c>
      <c r="E414" s="138">
        <f>SUM(E415:E417)</f>
        <v>4547.09</v>
      </c>
      <c r="F414" s="130">
        <f t="shared" si="21"/>
        <v>5958.91</v>
      </c>
      <c r="G414" s="131">
        <f t="shared" si="23"/>
        <v>0.43280887112126404</v>
      </c>
      <c r="K414" s="116"/>
    </row>
    <row r="415" spans="1:11" x14ac:dyDescent="0.2">
      <c r="A415" s="34"/>
      <c r="B415" s="6">
        <v>5500</v>
      </c>
      <c r="C415" s="61" t="s">
        <v>18</v>
      </c>
      <c r="D415" s="88">
        <v>1200</v>
      </c>
      <c r="E415" s="115">
        <v>1044</v>
      </c>
      <c r="F415" s="119">
        <f t="shared" si="21"/>
        <v>156</v>
      </c>
      <c r="G415" s="123">
        <f t="shared" si="23"/>
        <v>0.87</v>
      </c>
    </row>
    <row r="416" spans="1:11" s="9" customFormat="1" x14ac:dyDescent="0.2">
      <c r="A416" s="32"/>
      <c r="B416" s="6">
        <v>5511</v>
      </c>
      <c r="C416" s="61" t="s">
        <v>163</v>
      </c>
      <c r="D416" s="88">
        <v>8800</v>
      </c>
      <c r="E416" s="115">
        <v>3503.09</v>
      </c>
      <c r="F416" s="119">
        <f t="shared" si="21"/>
        <v>5296.91</v>
      </c>
      <c r="G416" s="123">
        <f t="shared" si="23"/>
        <v>0.39807840909090908</v>
      </c>
      <c r="K416" s="116"/>
    </row>
    <row r="417" spans="1:11" s="9" customFormat="1" x14ac:dyDescent="0.2">
      <c r="A417" s="32"/>
      <c r="B417" s="6">
        <v>5515</v>
      </c>
      <c r="C417" s="61" t="s">
        <v>22</v>
      </c>
      <c r="D417" s="88">
        <v>506</v>
      </c>
      <c r="E417" s="115">
        <v>0</v>
      </c>
      <c r="F417" s="119">
        <f t="shared" si="21"/>
        <v>506</v>
      </c>
      <c r="G417" s="123">
        <f t="shared" si="23"/>
        <v>0</v>
      </c>
      <c r="K417" s="116"/>
    </row>
    <row r="418" spans="1:11" s="9" customFormat="1" x14ac:dyDescent="0.2">
      <c r="A418" s="32" t="s">
        <v>411</v>
      </c>
      <c r="B418" s="10" t="s">
        <v>309</v>
      </c>
      <c r="C418" s="76"/>
      <c r="D418" s="97">
        <f>SUM(D419)</f>
        <v>8400</v>
      </c>
      <c r="E418" s="138">
        <f>SUM(E419)</f>
        <v>1142.26</v>
      </c>
      <c r="F418" s="130">
        <f t="shared" si="21"/>
        <v>7257.74</v>
      </c>
      <c r="G418" s="131">
        <f t="shared" si="23"/>
        <v>0.13598333333333334</v>
      </c>
      <c r="K418" s="116"/>
    </row>
    <row r="419" spans="1:11" s="9" customFormat="1" x14ac:dyDescent="0.2">
      <c r="A419" s="32"/>
      <c r="B419" s="10">
        <v>55</v>
      </c>
      <c r="C419" s="60" t="s">
        <v>17</v>
      </c>
      <c r="D419" s="97">
        <f>SUM(D420:D420)</f>
        <v>8400</v>
      </c>
      <c r="E419" s="138">
        <f>SUM(E420:E420)</f>
        <v>1142.26</v>
      </c>
      <c r="F419" s="130">
        <f t="shared" si="21"/>
        <v>7257.74</v>
      </c>
      <c r="G419" s="131">
        <f t="shared" si="23"/>
        <v>0.13598333333333334</v>
      </c>
      <c r="K419" s="116"/>
    </row>
    <row r="420" spans="1:11" s="9" customFormat="1" ht="13.5" thickBot="1" x14ac:dyDescent="0.25">
      <c r="A420" s="32"/>
      <c r="B420" s="6">
        <v>5511</v>
      </c>
      <c r="C420" s="61" t="s">
        <v>163</v>
      </c>
      <c r="D420" s="88">
        <v>8400</v>
      </c>
      <c r="E420" s="115">
        <v>1142.26</v>
      </c>
      <c r="F420" s="119">
        <f t="shared" si="21"/>
        <v>7257.74</v>
      </c>
      <c r="G420" s="123">
        <f t="shared" si="23"/>
        <v>0.13598333333333334</v>
      </c>
      <c r="K420" s="116"/>
    </row>
    <row r="421" spans="1:11" ht="13.5" thickBot="1" x14ac:dyDescent="0.25">
      <c r="A421" s="206" t="s">
        <v>49</v>
      </c>
      <c r="B421" s="190" t="s">
        <v>119</v>
      </c>
      <c r="C421" s="210"/>
      <c r="D421" s="208">
        <f>SUM(D422)</f>
        <v>4868</v>
      </c>
      <c r="E421" s="209">
        <f>SUM(E422)</f>
        <v>0</v>
      </c>
      <c r="F421" s="193">
        <f t="shared" si="21"/>
        <v>4868</v>
      </c>
      <c r="G421" s="194">
        <f t="shared" si="23"/>
        <v>0</v>
      </c>
    </row>
    <row r="422" spans="1:11" s="9" customFormat="1" x14ac:dyDescent="0.2">
      <c r="A422" s="32" t="s">
        <v>372</v>
      </c>
      <c r="B422" s="10" t="s">
        <v>440</v>
      </c>
      <c r="C422" s="74"/>
      <c r="D422" s="97">
        <f>SUM(D423)</f>
        <v>4868</v>
      </c>
      <c r="E422" s="138">
        <f>SUM(E423)</f>
        <v>0</v>
      </c>
      <c r="F422" s="130">
        <f t="shared" si="21"/>
        <v>4868</v>
      </c>
      <c r="G422" s="131">
        <f t="shared" si="23"/>
        <v>0</v>
      </c>
      <c r="K422" s="116"/>
    </row>
    <row r="423" spans="1:11" s="9" customFormat="1" ht="13.5" thickBot="1" x14ac:dyDescent="0.25">
      <c r="A423" s="32"/>
      <c r="B423" s="22">
        <v>4500</v>
      </c>
      <c r="C423" s="23" t="s">
        <v>93</v>
      </c>
      <c r="D423" s="96">
        <v>4868</v>
      </c>
      <c r="E423" s="117">
        <v>0</v>
      </c>
      <c r="F423" s="130">
        <f t="shared" si="21"/>
        <v>4868</v>
      </c>
      <c r="G423" s="131">
        <f t="shared" si="23"/>
        <v>0</v>
      </c>
      <c r="K423" s="116"/>
    </row>
    <row r="424" spans="1:11" ht="13.5" thickBot="1" x14ac:dyDescent="0.25">
      <c r="A424" s="206" t="s">
        <v>50</v>
      </c>
      <c r="B424" s="190" t="s">
        <v>120</v>
      </c>
      <c r="C424" s="210"/>
      <c r="D424" s="208">
        <f>SUM(D425+D474+D489+D506+D538+D556+D686+D701+D713+D722)</f>
        <v>1671632</v>
      </c>
      <c r="E424" s="209">
        <f>SUM(E425+E474+E489+E506+E538+E556+E686+E701+E713+E722)</f>
        <v>238331.45</v>
      </c>
      <c r="F424" s="193">
        <f t="shared" si="21"/>
        <v>1433300.55</v>
      </c>
      <c r="G424" s="194">
        <f t="shared" si="23"/>
        <v>0.14257411320194877</v>
      </c>
    </row>
    <row r="425" spans="1:11" x14ac:dyDescent="0.2">
      <c r="A425" s="32" t="s">
        <v>51</v>
      </c>
      <c r="B425" s="10" t="s">
        <v>560</v>
      </c>
      <c r="C425" s="66"/>
      <c r="D425" s="100">
        <f>SUM(D426+D445+D460+D462+D467+D470)</f>
        <v>502325</v>
      </c>
      <c r="E425" s="148">
        <f>SUM(E426+E445+E460+E462+E467+E470)</f>
        <v>61652.229999999996</v>
      </c>
      <c r="F425" s="130">
        <f t="shared" si="21"/>
        <v>440672.77</v>
      </c>
      <c r="G425" s="131">
        <f t="shared" si="23"/>
        <v>0.12273374807146767</v>
      </c>
    </row>
    <row r="426" spans="1:11" s="9" customFormat="1" x14ac:dyDescent="0.2">
      <c r="A426" s="32" t="s">
        <v>313</v>
      </c>
      <c r="B426" s="10" t="s">
        <v>174</v>
      </c>
      <c r="C426" s="74"/>
      <c r="D426" s="97">
        <f>SUM(D427+D431+D440)</f>
        <v>313306</v>
      </c>
      <c r="E426" s="138">
        <f>SUM(E427+E431+E440)</f>
        <v>50789.249999999993</v>
      </c>
      <c r="F426" s="130">
        <f t="shared" si="21"/>
        <v>262516.75</v>
      </c>
      <c r="G426" s="131">
        <f t="shared" si="23"/>
        <v>0.16210749235571612</v>
      </c>
      <c r="K426" s="116"/>
    </row>
    <row r="427" spans="1:11" s="9" customFormat="1" x14ac:dyDescent="0.2">
      <c r="A427" s="32"/>
      <c r="B427" s="10">
        <v>50</v>
      </c>
      <c r="C427" s="60" t="s">
        <v>16</v>
      </c>
      <c r="D427" s="97">
        <f>SUM(D428+D430)</f>
        <v>94088</v>
      </c>
      <c r="E427" s="138">
        <f>SUM(E428+E430)</f>
        <v>14599.349999999999</v>
      </c>
      <c r="F427" s="130">
        <f t="shared" si="21"/>
        <v>79488.649999999994</v>
      </c>
      <c r="G427" s="131">
        <f t="shared" si="23"/>
        <v>0.15516697134597396</v>
      </c>
      <c r="K427" s="116"/>
    </row>
    <row r="428" spans="1:11" s="9" customFormat="1" x14ac:dyDescent="0.2">
      <c r="A428" s="32"/>
      <c r="B428" s="6">
        <v>500</v>
      </c>
      <c r="C428" s="61" t="s">
        <v>161</v>
      </c>
      <c r="D428" s="99">
        <f>SUM(D429)</f>
        <v>70320</v>
      </c>
      <c r="E428" s="137">
        <f>SUM(E429)</f>
        <v>10925.96</v>
      </c>
      <c r="F428" s="119">
        <f t="shared" si="21"/>
        <v>59394.04</v>
      </c>
      <c r="G428" s="123">
        <f t="shared" si="23"/>
        <v>0.15537485779294652</v>
      </c>
      <c r="K428" s="116"/>
    </row>
    <row r="429" spans="1:11" s="9" customFormat="1" x14ac:dyDescent="0.2">
      <c r="A429" s="32"/>
      <c r="B429" s="6">
        <v>50020</v>
      </c>
      <c r="C429" s="61" t="s">
        <v>168</v>
      </c>
      <c r="D429" s="88">
        <v>70320</v>
      </c>
      <c r="E429" s="115">
        <v>10925.96</v>
      </c>
      <c r="F429" s="119">
        <f t="shared" si="21"/>
        <v>59394.04</v>
      </c>
      <c r="G429" s="123">
        <f t="shared" si="23"/>
        <v>0.15537485779294652</v>
      </c>
      <c r="K429" s="116"/>
    </row>
    <row r="430" spans="1:11" s="9" customFormat="1" x14ac:dyDescent="0.2">
      <c r="A430" s="32"/>
      <c r="B430" s="6">
        <v>506</v>
      </c>
      <c r="C430" s="61" t="s">
        <v>162</v>
      </c>
      <c r="D430" s="88">
        <v>23768</v>
      </c>
      <c r="E430" s="115">
        <v>3673.39</v>
      </c>
      <c r="F430" s="119">
        <f t="shared" si="21"/>
        <v>20094.61</v>
      </c>
      <c r="G430" s="123">
        <f t="shared" si="23"/>
        <v>0.15455191854594413</v>
      </c>
      <c r="K430" s="116"/>
    </row>
    <row r="431" spans="1:11" s="9" customFormat="1" x14ac:dyDescent="0.2">
      <c r="A431" s="32"/>
      <c r="B431" s="10">
        <v>55</v>
      </c>
      <c r="C431" s="60" t="s">
        <v>17</v>
      </c>
      <c r="D431" s="97">
        <f>SUM(D432:D439)</f>
        <v>125218</v>
      </c>
      <c r="E431" s="138">
        <f>SUM(E432:E439)</f>
        <v>26046.579999999998</v>
      </c>
      <c r="F431" s="130">
        <f t="shared" si="21"/>
        <v>99171.42</v>
      </c>
      <c r="G431" s="131">
        <f t="shared" si="23"/>
        <v>0.20800987078535033</v>
      </c>
      <c r="K431" s="116"/>
    </row>
    <row r="432" spans="1:11" s="9" customFormat="1" x14ac:dyDescent="0.2">
      <c r="A432" s="32"/>
      <c r="B432" s="6">
        <v>5500</v>
      </c>
      <c r="C432" s="61" t="s">
        <v>18</v>
      </c>
      <c r="D432" s="88">
        <v>1310</v>
      </c>
      <c r="E432" s="115">
        <v>276.98</v>
      </c>
      <c r="F432" s="119">
        <f t="shared" si="21"/>
        <v>1033.02</v>
      </c>
      <c r="G432" s="123">
        <f t="shared" si="23"/>
        <v>0.2114351145038168</v>
      </c>
      <c r="K432" s="116"/>
    </row>
    <row r="433" spans="1:11" s="9" customFormat="1" x14ac:dyDescent="0.2">
      <c r="A433" s="32"/>
      <c r="B433" s="6">
        <v>5504</v>
      </c>
      <c r="C433" s="61" t="s">
        <v>20</v>
      </c>
      <c r="D433" s="88">
        <v>800</v>
      </c>
      <c r="E433" s="115">
        <v>112.8</v>
      </c>
      <c r="F433" s="119">
        <f t="shared" si="21"/>
        <v>687.2</v>
      </c>
      <c r="G433" s="123">
        <f t="shared" si="23"/>
        <v>0.14099999999999999</v>
      </c>
      <c r="K433" s="116"/>
    </row>
    <row r="434" spans="1:11" s="9" customFormat="1" x14ac:dyDescent="0.2">
      <c r="A434" s="32"/>
      <c r="B434" s="6">
        <v>5511</v>
      </c>
      <c r="C434" s="61" t="s">
        <v>163</v>
      </c>
      <c r="D434" s="88">
        <v>114513</v>
      </c>
      <c r="E434" s="115">
        <v>24610.66</v>
      </c>
      <c r="F434" s="119">
        <f t="shared" si="21"/>
        <v>89902.34</v>
      </c>
      <c r="G434" s="123">
        <f t="shared" si="23"/>
        <v>0.21491586108127461</v>
      </c>
      <c r="K434" s="116"/>
    </row>
    <row r="435" spans="1:11" s="9" customFormat="1" x14ac:dyDescent="0.2">
      <c r="A435" s="32"/>
      <c r="B435" s="6">
        <v>5513</v>
      </c>
      <c r="C435" s="61" t="s">
        <v>21</v>
      </c>
      <c r="D435" s="88">
        <v>2420</v>
      </c>
      <c r="E435" s="115">
        <v>146.53</v>
      </c>
      <c r="F435" s="119">
        <f t="shared" si="21"/>
        <v>2273.4699999999998</v>
      </c>
      <c r="G435" s="123">
        <f t="shared" si="23"/>
        <v>6.0549586776859503E-2</v>
      </c>
      <c r="K435" s="116"/>
    </row>
    <row r="436" spans="1:11" s="9" customFormat="1" x14ac:dyDescent="0.2">
      <c r="A436" s="32"/>
      <c r="B436" s="6">
        <v>5514</v>
      </c>
      <c r="C436" s="61" t="s">
        <v>164</v>
      </c>
      <c r="D436" s="88">
        <v>545</v>
      </c>
      <c r="E436" s="115">
        <v>58.11</v>
      </c>
      <c r="F436" s="119">
        <f t="shared" si="21"/>
        <v>486.89</v>
      </c>
      <c r="G436" s="123">
        <f t="shared" si="23"/>
        <v>0.10662385321100917</v>
      </c>
      <c r="K436" s="116"/>
    </row>
    <row r="437" spans="1:11" s="9" customFormat="1" x14ac:dyDescent="0.2">
      <c r="A437" s="32"/>
      <c r="B437" s="6">
        <v>5515</v>
      </c>
      <c r="C437" s="61" t="s">
        <v>22</v>
      </c>
      <c r="D437" s="88">
        <v>4100</v>
      </c>
      <c r="E437" s="115">
        <v>589.9</v>
      </c>
      <c r="F437" s="119">
        <f t="shared" si="21"/>
        <v>3510.1</v>
      </c>
      <c r="G437" s="123">
        <f t="shared" si="23"/>
        <v>0.14387804878048779</v>
      </c>
      <c r="K437" s="116"/>
    </row>
    <row r="438" spans="1:11" s="9" customFormat="1" x14ac:dyDescent="0.2">
      <c r="A438" s="32"/>
      <c r="B438" s="6">
        <v>5522</v>
      </c>
      <c r="C438" s="61" t="s">
        <v>63</v>
      </c>
      <c r="D438" s="88">
        <v>570</v>
      </c>
      <c r="E438" s="115">
        <v>251.6</v>
      </c>
      <c r="F438" s="119">
        <f t="shared" si="21"/>
        <v>318.39999999999998</v>
      </c>
      <c r="G438" s="123">
        <f t="shared" si="23"/>
        <v>0.4414035087719298</v>
      </c>
      <c r="K438" s="116"/>
    </row>
    <row r="439" spans="1:11" s="9" customFormat="1" x14ac:dyDescent="0.2">
      <c r="A439" s="32"/>
      <c r="B439" s="6">
        <v>5532</v>
      </c>
      <c r="C439" s="61" t="s">
        <v>61</v>
      </c>
      <c r="D439" s="88">
        <v>960</v>
      </c>
      <c r="E439" s="115">
        <v>0</v>
      </c>
      <c r="F439" s="119">
        <f t="shared" si="21"/>
        <v>960</v>
      </c>
      <c r="G439" s="123">
        <f t="shared" si="23"/>
        <v>0</v>
      </c>
      <c r="K439" s="116"/>
    </row>
    <row r="440" spans="1:11" s="9" customFormat="1" x14ac:dyDescent="0.2">
      <c r="A440" s="32"/>
      <c r="B440" s="10">
        <v>15</v>
      </c>
      <c r="C440" s="60" t="s">
        <v>186</v>
      </c>
      <c r="D440" s="96">
        <f>SUM(D441)</f>
        <v>94000</v>
      </c>
      <c r="E440" s="132">
        <f>SUM(E441)</f>
        <v>10143.32</v>
      </c>
      <c r="F440" s="130">
        <f t="shared" si="21"/>
        <v>83856.679999999993</v>
      </c>
      <c r="G440" s="131">
        <f t="shared" si="23"/>
        <v>0.10790765957446809</v>
      </c>
      <c r="K440" s="116"/>
    </row>
    <row r="441" spans="1:11" s="9" customFormat="1" x14ac:dyDescent="0.2">
      <c r="A441" s="32"/>
      <c r="B441" s="6">
        <v>1551</v>
      </c>
      <c r="C441" s="61" t="s">
        <v>176</v>
      </c>
      <c r="D441" s="88">
        <f>SUM(D442:D444)</f>
        <v>94000</v>
      </c>
      <c r="E441" s="143">
        <f>SUM(E442:E444)</f>
        <v>10143.32</v>
      </c>
      <c r="F441" s="119">
        <f t="shared" si="21"/>
        <v>83856.679999999993</v>
      </c>
      <c r="G441" s="123">
        <f t="shared" si="23"/>
        <v>0.10790765957446809</v>
      </c>
      <c r="K441" s="116"/>
    </row>
    <row r="442" spans="1:11" s="9" customFormat="1" ht="25.5" x14ac:dyDescent="0.2">
      <c r="A442" s="32"/>
      <c r="B442" s="6"/>
      <c r="C442" s="61" t="s">
        <v>493</v>
      </c>
      <c r="D442" s="88">
        <v>94000</v>
      </c>
      <c r="E442" s="115">
        <v>0</v>
      </c>
      <c r="F442" s="119">
        <f t="shared" si="21"/>
        <v>94000</v>
      </c>
      <c r="G442" s="123">
        <f t="shared" si="23"/>
        <v>0</v>
      </c>
      <c r="K442" s="116"/>
    </row>
    <row r="443" spans="1:11" s="9" customFormat="1" ht="25.5" x14ac:dyDescent="0.2">
      <c r="A443" s="32"/>
      <c r="B443" s="6"/>
      <c r="C443" s="21" t="s">
        <v>561</v>
      </c>
      <c r="D443" s="88">
        <v>0</v>
      </c>
      <c r="E443" s="115">
        <v>4933.16</v>
      </c>
      <c r="F443" s="119">
        <f t="shared" si="21"/>
        <v>-4933.16</v>
      </c>
      <c r="G443" s="123"/>
      <c r="K443" s="116"/>
    </row>
    <row r="444" spans="1:11" s="9" customFormat="1" ht="38.25" x14ac:dyDescent="0.2">
      <c r="A444" s="32"/>
      <c r="B444" s="6"/>
      <c r="C444" s="21" t="s">
        <v>541</v>
      </c>
      <c r="D444" s="88">
        <v>0</v>
      </c>
      <c r="E444" s="115">
        <v>5210.16</v>
      </c>
      <c r="F444" s="119">
        <f t="shared" si="21"/>
        <v>-5210.16</v>
      </c>
      <c r="G444" s="123"/>
      <c r="K444" s="116"/>
    </row>
    <row r="445" spans="1:11" x14ac:dyDescent="0.2">
      <c r="A445" s="32" t="s">
        <v>51</v>
      </c>
      <c r="B445" s="10" t="s">
        <v>140</v>
      </c>
      <c r="C445" s="74"/>
      <c r="D445" s="97">
        <f>SUM(D446+D458)</f>
        <v>30500</v>
      </c>
      <c r="E445" s="138">
        <f>SUM(E446+E458)</f>
        <v>5396.98</v>
      </c>
      <c r="F445" s="130">
        <f t="shared" si="21"/>
        <v>25103.02</v>
      </c>
      <c r="G445" s="131">
        <f t="shared" ref="G445:G457" si="24">E445/D445</f>
        <v>0.17695016393442622</v>
      </c>
    </row>
    <row r="446" spans="1:11" s="9" customFormat="1" x14ac:dyDescent="0.2">
      <c r="A446" s="32"/>
      <c r="B446" s="22">
        <v>4500</v>
      </c>
      <c r="C446" s="23" t="s">
        <v>93</v>
      </c>
      <c r="D446" s="96">
        <f>SUM(D447:D457)</f>
        <v>30500</v>
      </c>
      <c r="E446" s="132">
        <f>SUM(E447:E457)</f>
        <v>3400</v>
      </c>
      <c r="F446" s="130">
        <f t="shared" si="21"/>
        <v>27100</v>
      </c>
      <c r="G446" s="131">
        <f t="shared" si="24"/>
        <v>0.11147540983606558</v>
      </c>
      <c r="K446" s="116"/>
    </row>
    <row r="447" spans="1:11" x14ac:dyDescent="0.2">
      <c r="A447" s="34" t="s">
        <v>314</v>
      </c>
      <c r="B447" s="20"/>
      <c r="C447" s="21" t="s">
        <v>498</v>
      </c>
      <c r="D447" s="88">
        <v>1500</v>
      </c>
      <c r="E447" s="115">
        <v>0</v>
      </c>
      <c r="F447" s="119">
        <f t="shared" si="21"/>
        <v>1500</v>
      </c>
      <c r="G447" s="123">
        <f t="shared" si="24"/>
        <v>0</v>
      </c>
    </row>
    <row r="448" spans="1:11" x14ac:dyDescent="0.2">
      <c r="A448" s="34" t="s">
        <v>315</v>
      </c>
      <c r="B448" s="20"/>
      <c r="C448" s="21" t="s">
        <v>170</v>
      </c>
      <c r="D448" s="88">
        <v>6800</v>
      </c>
      <c r="E448" s="115">
        <v>0</v>
      </c>
      <c r="F448" s="119">
        <f t="shared" ref="F448:F511" si="25">D448-E448</f>
        <v>6800</v>
      </c>
      <c r="G448" s="123">
        <f t="shared" si="24"/>
        <v>0</v>
      </c>
    </row>
    <row r="449" spans="1:7" x14ac:dyDescent="0.2">
      <c r="A449" s="34" t="s">
        <v>435</v>
      </c>
      <c r="B449" s="20"/>
      <c r="C449" s="21" t="s">
        <v>436</v>
      </c>
      <c r="D449" s="88">
        <v>1900</v>
      </c>
      <c r="E449" s="115">
        <v>1900</v>
      </c>
      <c r="F449" s="119">
        <f t="shared" si="25"/>
        <v>0</v>
      </c>
      <c r="G449" s="123">
        <f t="shared" si="24"/>
        <v>1</v>
      </c>
    </row>
    <row r="450" spans="1:7" x14ac:dyDescent="0.2">
      <c r="A450" s="34" t="s">
        <v>316</v>
      </c>
      <c r="B450" s="20"/>
      <c r="C450" s="21" t="s">
        <v>214</v>
      </c>
      <c r="D450" s="88">
        <v>9000</v>
      </c>
      <c r="E450" s="115">
        <v>0</v>
      </c>
      <c r="F450" s="119">
        <f t="shared" si="25"/>
        <v>9000</v>
      </c>
      <c r="G450" s="123">
        <f t="shared" si="24"/>
        <v>0</v>
      </c>
    </row>
    <row r="451" spans="1:7" x14ac:dyDescent="0.2">
      <c r="A451" s="34" t="s">
        <v>317</v>
      </c>
      <c r="B451" s="20"/>
      <c r="C451" s="21" t="s">
        <v>224</v>
      </c>
      <c r="D451" s="88">
        <v>500</v>
      </c>
      <c r="E451" s="115">
        <v>0</v>
      </c>
      <c r="F451" s="119">
        <f t="shared" si="25"/>
        <v>500</v>
      </c>
      <c r="G451" s="123">
        <f t="shared" si="24"/>
        <v>0</v>
      </c>
    </row>
    <row r="452" spans="1:7" x14ac:dyDescent="0.2">
      <c r="A452" s="34" t="s">
        <v>508</v>
      </c>
      <c r="B452" s="20"/>
      <c r="C452" s="21" t="s">
        <v>487</v>
      </c>
      <c r="D452" s="88">
        <v>1500</v>
      </c>
      <c r="E452" s="115">
        <v>1500</v>
      </c>
      <c r="F452" s="119">
        <f t="shared" si="25"/>
        <v>0</v>
      </c>
      <c r="G452" s="123">
        <f t="shared" si="24"/>
        <v>1</v>
      </c>
    </row>
    <row r="453" spans="1:7" x14ac:dyDescent="0.2">
      <c r="A453" s="34" t="s">
        <v>501</v>
      </c>
      <c r="B453" s="20"/>
      <c r="C453" s="21" t="s">
        <v>475</v>
      </c>
      <c r="D453" s="88">
        <v>100</v>
      </c>
      <c r="E453" s="115">
        <v>0</v>
      </c>
      <c r="F453" s="119">
        <f t="shared" si="25"/>
        <v>100</v>
      </c>
      <c r="G453" s="123">
        <f t="shared" si="24"/>
        <v>0</v>
      </c>
    </row>
    <row r="454" spans="1:7" x14ac:dyDescent="0.2">
      <c r="A454" s="34" t="s">
        <v>502</v>
      </c>
      <c r="B454" s="20"/>
      <c r="C454" s="21" t="s">
        <v>499</v>
      </c>
      <c r="D454" s="88">
        <v>2900</v>
      </c>
      <c r="E454" s="115">
        <v>0</v>
      </c>
      <c r="F454" s="119">
        <f t="shared" si="25"/>
        <v>2900</v>
      </c>
      <c r="G454" s="123">
        <f t="shared" si="24"/>
        <v>0</v>
      </c>
    </row>
    <row r="455" spans="1:7" x14ac:dyDescent="0.2">
      <c r="A455" s="34" t="s">
        <v>503</v>
      </c>
      <c r="B455" s="20"/>
      <c r="C455" s="21" t="s">
        <v>500</v>
      </c>
      <c r="D455" s="88">
        <v>100</v>
      </c>
      <c r="E455" s="115">
        <v>0</v>
      </c>
      <c r="F455" s="119">
        <f t="shared" si="25"/>
        <v>100</v>
      </c>
      <c r="G455" s="123">
        <f t="shared" si="24"/>
        <v>0</v>
      </c>
    </row>
    <row r="456" spans="1:7" x14ac:dyDescent="0.2">
      <c r="A456" s="34" t="s">
        <v>504</v>
      </c>
      <c r="B456" s="20"/>
      <c r="C456" s="21" t="s">
        <v>505</v>
      </c>
      <c r="D456" s="88">
        <v>3900</v>
      </c>
      <c r="E456" s="115">
        <v>0</v>
      </c>
      <c r="F456" s="119">
        <f t="shared" si="25"/>
        <v>3900</v>
      </c>
      <c r="G456" s="123">
        <f t="shared" si="24"/>
        <v>0</v>
      </c>
    </row>
    <row r="457" spans="1:7" x14ac:dyDescent="0.2">
      <c r="A457" s="34" t="s">
        <v>506</v>
      </c>
      <c r="B457" s="20"/>
      <c r="C457" s="21" t="s">
        <v>507</v>
      </c>
      <c r="D457" s="88">
        <v>2300</v>
      </c>
      <c r="E457" s="115">
        <v>0</v>
      </c>
      <c r="F457" s="119">
        <f t="shared" si="25"/>
        <v>2300</v>
      </c>
      <c r="G457" s="123">
        <f t="shared" si="24"/>
        <v>0</v>
      </c>
    </row>
    <row r="458" spans="1:7" x14ac:dyDescent="0.2">
      <c r="A458" s="34"/>
      <c r="B458" s="10">
        <v>55</v>
      </c>
      <c r="C458" s="60" t="s">
        <v>17</v>
      </c>
      <c r="D458" s="96">
        <f>SUM(D459)</f>
        <v>0</v>
      </c>
      <c r="E458" s="132">
        <f>SUM(E459)</f>
        <v>1996.98</v>
      </c>
      <c r="F458" s="130">
        <f t="shared" si="25"/>
        <v>-1996.98</v>
      </c>
      <c r="G458" s="123"/>
    </row>
    <row r="459" spans="1:7" ht="25.5" x14ac:dyDescent="0.2">
      <c r="A459" s="34" t="s">
        <v>314</v>
      </c>
      <c r="B459" s="20">
        <v>5511</v>
      </c>
      <c r="C459" s="21" t="s">
        <v>562</v>
      </c>
      <c r="D459" s="88">
        <v>0</v>
      </c>
      <c r="E459" s="115">
        <v>1996.98</v>
      </c>
      <c r="F459" s="119">
        <f t="shared" si="25"/>
        <v>-1996.98</v>
      </c>
      <c r="G459" s="123"/>
    </row>
    <row r="460" spans="1:7" x14ac:dyDescent="0.2">
      <c r="A460" s="32" t="s">
        <v>415</v>
      </c>
      <c r="B460" s="10" t="s">
        <v>416</v>
      </c>
      <c r="C460" s="60"/>
      <c r="D460" s="96">
        <f>SUM(D461)</f>
        <v>128519</v>
      </c>
      <c r="E460" s="132">
        <f>SUM(E461)</f>
        <v>0</v>
      </c>
      <c r="F460" s="130">
        <f t="shared" si="25"/>
        <v>128519</v>
      </c>
      <c r="G460" s="131">
        <f t="shared" ref="G460:G523" si="26">E460/D460</f>
        <v>0</v>
      </c>
    </row>
    <row r="461" spans="1:7" x14ac:dyDescent="0.2">
      <c r="A461" s="34"/>
      <c r="B461" s="22">
        <v>4500</v>
      </c>
      <c r="C461" s="23" t="s">
        <v>93</v>
      </c>
      <c r="D461" s="96">
        <v>128519</v>
      </c>
      <c r="E461" s="117">
        <v>0</v>
      </c>
      <c r="F461" s="130">
        <f t="shared" si="25"/>
        <v>128519</v>
      </c>
      <c r="G461" s="131">
        <f t="shared" si="26"/>
        <v>0</v>
      </c>
    </row>
    <row r="462" spans="1:7" x14ac:dyDescent="0.2">
      <c r="A462" s="32" t="s">
        <v>438</v>
      </c>
      <c r="B462" s="10" t="s">
        <v>434</v>
      </c>
      <c r="C462" s="21"/>
      <c r="D462" s="96">
        <f>SUM(D463+D465)</f>
        <v>7500</v>
      </c>
      <c r="E462" s="132">
        <f>SUM(E463+E465)</f>
        <v>5466</v>
      </c>
      <c r="F462" s="130">
        <f t="shared" si="25"/>
        <v>2034</v>
      </c>
      <c r="G462" s="131">
        <f t="shared" si="26"/>
        <v>0.7288</v>
      </c>
    </row>
    <row r="463" spans="1:7" ht="25.5" x14ac:dyDescent="0.2">
      <c r="A463" s="34"/>
      <c r="B463" s="22">
        <v>413</v>
      </c>
      <c r="C463" s="63" t="s">
        <v>92</v>
      </c>
      <c r="D463" s="96">
        <f>SUM(D464)</f>
        <v>6500</v>
      </c>
      <c r="E463" s="132">
        <f>SUM(E464)</f>
        <v>5200</v>
      </c>
      <c r="F463" s="130">
        <f t="shared" si="25"/>
        <v>1300</v>
      </c>
      <c r="G463" s="131">
        <f t="shared" si="26"/>
        <v>0.8</v>
      </c>
    </row>
    <row r="464" spans="1:7" x14ac:dyDescent="0.2">
      <c r="A464" s="34"/>
      <c r="B464" s="20">
        <v>4134</v>
      </c>
      <c r="C464" s="62" t="s">
        <v>334</v>
      </c>
      <c r="D464" s="88">
        <v>6500</v>
      </c>
      <c r="E464" s="115">
        <v>5200</v>
      </c>
      <c r="F464" s="119">
        <f t="shared" si="25"/>
        <v>1300</v>
      </c>
      <c r="G464" s="123">
        <f t="shared" si="26"/>
        <v>0.8</v>
      </c>
    </row>
    <row r="465" spans="1:11" x14ac:dyDescent="0.2">
      <c r="A465" s="34"/>
      <c r="B465" s="10">
        <v>55</v>
      </c>
      <c r="C465" s="60" t="s">
        <v>17</v>
      </c>
      <c r="D465" s="96">
        <f>SUM(D466)</f>
        <v>1000</v>
      </c>
      <c r="E465" s="132">
        <f>SUM(E466)</f>
        <v>266</v>
      </c>
      <c r="F465" s="130">
        <f t="shared" si="25"/>
        <v>734</v>
      </c>
      <c r="G465" s="131">
        <f t="shared" si="26"/>
        <v>0.26600000000000001</v>
      </c>
    </row>
    <row r="466" spans="1:11" x14ac:dyDescent="0.2">
      <c r="A466" s="34"/>
      <c r="B466" s="6">
        <v>5500</v>
      </c>
      <c r="C466" s="61" t="s">
        <v>18</v>
      </c>
      <c r="D466" s="88">
        <v>1000</v>
      </c>
      <c r="E466" s="115">
        <v>266</v>
      </c>
      <c r="F466" s="119">
        <f t="shared" si="25"/>
        <v>734</v>
      </c>
      <c r="G466" s="123">
        <f t="shared" si="26"/>
        <v>0.26600000000000001</v>
      </c>
    </row>
    <row r="467" spans="1:11" x14ac:dyDescent="0.2">
      <c r="A467" s="32" t="s">
        <v>318</v>
      </c>
      <c r="B467" s="10" t="s">
        <v>319</v>
      </c>
      <c r="C467" s="21"/>
      <c r="D467" s="97">
        <f>SUM(D468)</f>
        <v>2500</v>
      </c>
      <c r="E467" s="138">
        <f>SUM(E468)</f>
        <v>0</v>
      </c>
      <c r="F467" s="130">
        <f t="shared" si="25"/>
        <v>2500</v>
      </c>
      <c r="G467" s="131">
        <f t="shared" si="26"/>
        <v>0</v>
      </c>
    </row>
    <row r="468" spans="1:11" x14ac:dyDescent="0.2">
      <c r="A468" s="34"/>
      <c r="B468" s="10">
        <v>55</v>
      </c>
      <c r="C468" s="60" t="s">
        <v>17</v>
      </c>
      <c r="D468" s="97">
        <f>SUM(D469:D469)</f>
        <v>2500</v>
      </c>
      <c r="E468" s="138">
        <f>SUM(E469:E469)</f>
        <v>0</v>
      </c>
      <c r="F468" s="130">
        <f t="shared" si="25"/>
        <v>2500</v>
      </c>
      <c r="G468" s="131">
        <f t="shared" si="26"/>
        <v>0</v>
      </c>
    </row>
    <row r="469" spans="1:11" x14ac:dyDescent="0.2">
      <c r="A469" s="34"/>
      <c r="B469" s="6">
        <v>5525</v>
      </c>
      <c r="C469" s="61" t="s">
        <v>37</v>
      </c>
      <c r="D469" s="88">
        <v>2500</v>
      </c>
      <c r="E469" s="115">
        <v>0</v>
      </c>
      <c r="F469" s="119">
        <f t="shared" si="25"/>
        <v>2500</v>
      </c>
      <c r="G469" s="123">
        <f t="shared" si="26"/>
        <v>0</v>
      </c>
    </row>
    <row r="470" spans="1:11" x14ac:dyDescent="0.2">
      <c r="A470" s="32" t="s">
        <v>437</v>
      </c>
      <c r="B470" s="10" t="s">
        <v>509</v>
      </c>
      <c r="C470" s="21"/>
      <c r="D470" s="97">
        <f t="shared" ref="D470:E472" si="27">SUM(D471)</f>
        <v>20000</v>
      </c>
      <c r="E470" s="138">
        <f t="shared" si="27"/>
        <v>0</v>
      </c>
      <c r="F470" s="130">
        <f t="shared" si="25"/>
        <v>20000</v>
      </c>
      <c r="G470" s="131">
        <f t="shared" si="26"/>
        <v>0</v>
      </c>
    </row>
    <row r="471" spans="1:11" x14ac:dyDescent="0.2">
      <c r="A471" s="34"/>
      <c r="B471" s="10">
        <v>15</v>
      </c>
      <c r="C471" s="60" t="s">
        <v>186</v>
      </c>
      <c r="D471" s="96">
        <f t="shared" si="27"/>
        <v>20000</v>
      </c>
      <c r="E471" s="132">
        <f t="shared" si="27"/>
        <v>0</v>
      </c>
      <c r="F471" s="130">
        <f t="shared" si="25"/>
        <v>20000</v>
      </c>
      <c r="G471" s="131">
        <f t="shared" si="26"/>
        <v>0</v>
      </c>
    </row>
    <row r="472" spans="1:11" x14ac:dyDescent="0.2">
      <c r="A472" s="34"/>
      <c r="B472" s="6">
        <v>1556</v>
      </c>
      <c r="C472" s="61" t="s">
        <v>312</v>
      </c>
      <c r="D472" s="88">
        <f t="shared" si="27"/>
        <v>20000</v>
      </c>
      <c r="E472" s="143">
        <f t="shared" si="27"/>
        <v>0</v>
      </c>
      <c r="F472" s="119">
        <f t="shared" si="25"/>
        <v>20000</v>
      </c>
      <c r="G472" s="123">
        <f t="shared" si="26"/>
        <v>0</v>
      </c>
    </row>
    <row r="473" spans="1:11" x14ac:dyDescent="0.2">
      <c r="A473" s="34"/>
      <c r="B473" s="6"/>
      <c r="C473" s="61" t="s">
        <v>510</v>
      </c>
      <c r="D473" s="88">
        <v>20000</v>
      </c>
      <c r="E473" s="115">
        <v>0</v>
      </c>
      <c r="F473" s="119">
        <f t="shared" si="25"/>
        <v>20000</v>
      </c>
      <c r="G473" s="123">
        <f t="shared" si="26"/>
        <v>0</v>
      </c>
    </row>
    <row r="474" spans="1:11" s="9" customFormat="1" x14ac:dyDescent="0.2">
      <c r="A474" s="32" t="s">
        <v>373</v>
      </c>
      <c r="B474" s="10" t="s">
        <v>141</v>
      </c>
      <c r="C474" s="74"/>
      <c r="D474" s="97">
        <f>SUM(D475+D480+D487)</f>
        <v>21446</v>
      </c>
      <c r="E474" s="138">
        <f>SUM(E475+E480+E487)</f>
        <v>29.68</v>
      </c>
      <c r="F474" s="130">
        <f t="shared" si="25"/>
        <v>21416.32</v>
      </c>
      <c r="G474" s="131">
        <f t="shared" si="26"/>
        <v>1.383941061270167E-3</v>
      </c>
      <c r="K474" s="116"/>
    </row>
    <row r="475" spans="1:11" s="9" customFormat="1" x14ac:dyDescent="0.2">
      <c r="A475" s="32"/>
      <c r="B475" s="10">
        <v>50</v>
      </c>
      <c r="C475" s="60" t="s">
        <v>16</v>
      </c>
      <c r="D475" s="97">
        <f>SUM(D476+D479)</f>
        <v>11440</v>
      </c>
      <c r="E475" s="138">
        <f>SUM(E476+E479)</f>
        <v>0</v>
      </c>
      <c r="F475" s="130">
        <f t="shared" si="25"/>
        <v>11440</v>
      </c>
      <c r="G475" s="131">
        <f t="shared" si="26"/>
        <v>0</v>
      </c>
      <c r="K475" s="116"/>
    </row>
    <row r="476" spans="1:11" s="9" customFormat="1" x14ac:dyDescent="0.2">
      <c r="A476" s="32"/>
      <c r="B476" s="6">
        <v>500</v>
      </c>
      <c r="C476" s="61" t="s">
        <v>161</v>
      </c>
      <c r="D476" s="99">
        <f>SUM(D477:D478)</f>
        <v>8550</v>
      </c>
      <c r="E476" s="137">
        <f>SUM(E477:E478)</f>
        <v>0</v>
      </c>
      <c r="F476" s="119">
        <f t="shared" si="25"/>
        <v>8550</v>
      </c>
      <c r="G476" s="123">
        <f t="shared" si="26"/>
        <v>0</v>
      </c>
      <c r="K476" s="116"/>
    </row>
    <row r="477" spans="1:11" s="9" customFormat="1" x14ac:dyDescent="0.2">
      <c r="A477" s="32"/>
      <c r="B477" s="6">
        <v>50020</v>
      </c>
      <c r="C477" s="61" t="s">
        <v>168</v>
      </c>
      <c r="D477" s="88">
        <v>5850</v>
      </c>
      <c r="E477" s="115">
        <v>0</v>
      </c>
      <c r="F477" s="119">
        <f t="shared" si="25"/>
        <v>5850</v>
      </c>
      <c r="G477" s="123">
        <f t="shared" si="26"/>
        <v>0</v>
      </c>
      <c r="K477" s="116"/>
    </row>
    <row r="478" spans="1:11" s="9" customFormat="1" ht="25.5" x14ac:dyDescent="0.2">
      <c r="A478" s="32"/>
      <c r="B478" s="6">
        <v>5005</v>
      </c>
      <c r="C478" s="61" t="s">
        <v>185</v>
      </c>
      <c r="D478" s="88">
        <v>2700</v>
      </c>
      <c r="E478" s="115">
        <v>0</v>
      </c>
      <c r="F478" s="119">
        <f t="shared" si="25"/>
        <v>2700</v>
      </c>
      <c r="G478" s="123">
        <f t="shared" si="26"/>
        <v>0</v>
      </c>
      <c r="K478" s="116"/>
    </row>
    <row r="479" spans="1:11" s="9" customFormat="1" x14ac:dyDescent="0.2">
      <c r="A479" s="32"/>
      <c r="B479" s="6">
        <v>506</v>
      </c>
      <c r="C479" s="61" t="s">
        <v>162</v>
      </c>
      <c r="D479" s="88">
        <v>2890</v>
      </c>
      <c r="E479" s="115">
        <v>0</v>
      </c>
      <c r="F479" s="119">
        <f t="shared" si="25"/>
        <v>2890</v>
      </c>
      <c r="G479" s="123">
        <f t="shared" si="26"/>
        <v>0</v>
      </c>
      <c r="K479" s="116"/>
    </row>
    <row r="480" spans="1:11" s="9" customFormat="1" x14ac:dyDescent="0.2">
      <c r="A480" s="32"/>
      <c r="B480" s="10">
        <v>55</v>
      </c>
      <c r="C480" s="60" t="s">
        <v>17</v>
      </c>
      <c r="D480" s="97">
        <f>SUM(D481:D486)</f>
        <v>9950</v>
      </c>
      <c r="E480" s="138">
        <f>SUM(E481:E486)</f>
        <v>29.68</v>
      </c>
      <c r="F480" s="130">
        <f t="shared" si="25"/>
        <v>9920.32</v>
      </c>
      <c r="G480" s="131">
        <f t="shared" si="26"/>
        <v>2.9829145728643217E-3</v>
      </c>
      <c r="K480" s="116"/>
    </row>
    <row r="481" spans="1:11" s="9" customFormat="1" x14ac:dyDescent="0.2">
      <c r="A481" s="32"/>
      <c r="B481" s="6">
        <v>5500</v>
      </c>
      <c r="C481" s="61" t="s">
        <v>18</v>
      </c>
      <c r="D481" s="88">
        <v>100</v>
      </c>
      <c r="E481" s="115">
        <v>0</v>
      </c>
      <c r="F481" s="119">
        <f t="shared" si="25"/>
        <v>100</v>
      </c>
      <c r="G481" s="123">
        <f t="shared" si="26"/>
        <v>0</v>
      </c>
      <c r="K481" s="116"/>
    </row>
    <row r="482" spans="1:11" s="9" customFormat="1" x14ac:dyDescent="0.2">
      <c r="A482" s="32"/>
      <c r="B482" s="6">
        <v>5511</v>
      </c>
      <c r="C482" s="61" t="s">
        <v>163</v>
      </c>
      <c r="D482" s="88">
        <v>5500</v>
      </c>
      <c r="E482" s="115">
        <v>29.68</v>
      </c>
      <c r="F482" s="119">
        <f t="shared" si="25"/>
        <v>5470.32</v>
      </c>
      <c r="G482" s="123">
        <f t="shared" si="26"/>
        <v>5.3963636363636366E-3</v>
      </c>
      <c r="K482" s="116"/>
    </row>
    <row r="483" spans="1:11" s="9" customFormat="1" x14ac:dyDescent="0.2">
      <c r="A483" s="32"/>
      <c r="B483" s="6">
        <v>5513</v>
      </c>
      <c r="C483" s="61" t="s">
        <v>21</v>
      </c>
      <c r="D483" s="88">
        <v>3000</v>
      </c>
      <c r="E483" s="115">
        <v>0</v>
      </c>
      <c r="F483" s="119">
        <f t="shared" si="25"/>
        <v>3000</v>
      </c>
      <c r="G483" s="123">
        <f t="shared" si="26"/>
        <v>0</v>
      </c>
      <c r="K483" s="116"/>
    </row>
    <row r="484" spans="1:11" s="9" customFormat="1" x14ac:dyDescent="0.2">
      <c r="A484" s="32"/>
      <c r="B484" s="6">
        <v>5515</v>
      </c>
      <c r="C484" s="61" t="s">
        <v>22</v>
      </c>
      <c r="D484" s="88">
        <v>1000</v>
      </c>
      <c r="E484" s="115">
        <v>0</v>
      </c>
      <c r="F484" s="119">
        <f t="shared" si="25"/>
        <v>1000</v>
      </c>
      <c r="G484" s="123">
        <f t="shared" si="26"/>
        <v>0</v>
      </c>
      <c r="K484" s="116"/>
    </row>
    <row r="485" spans="1:11" s="9" customFormat="1" x14ac:dyDescent="0.2">
      <c r="A485" s="32"/>
      <c r="B485" s="6">
        <v>5522</v>
      </c>
      <c r="C485" s="61" t="s">
        <v>63</v>
      </c>
      <c r="D485" s="88">
        <v>200</v>
      </c>
      <c r="E485" s="115">
        <v>0</v>
      </c>
      <c r="F485" s="119">
        <f t="shared" si="25"/>
        <v>200</v>
      </c>
      <c r="G485" s="123">
        <f t="shared" si="26"/>
        <v>0</v>
      </c>
      <c r="K485" s="116"/>
    </row>
    <row r="486" spans="1:11" s="9" customFormat="1" x14ac:dyDescent="0.2">
      <c r="A486" s="32"/>
      <c r="B486" s="6">
        <v>5532</v>
      </c>
      <c r="C486" s="61" t="s">
        <v>61</v>
      </c>
      <c r="D486" s="88">
        <v>150</v>
      </c>
      <c r="E486" s="115">
        <v>0</v>
      </c>
      <c r="F486" s="119">
        <f t="shared" si="25"/>
        <v>150</v>
      </c>
      <c r="G486" s="123">
        <f t="shared" si="26"/>
        <v>0</v>
      </c>
      <c r="K486" s="116"/>
    </row>
    <row r="487" spans="1:11" s="9" customFormat="1" x14ac:dyDescent="0.2">
      <c r="A487" s="32"/>
      <c r="B487" s="23">
        <v>60</v>
      </c>
      <c r="C487" s="53" t="s">
        <v>59</v>
      </c>
      <c r="D487" s="97">
        <f>SUM(D488)</f>
        <v>56</v>
      </c>
      <c r="E487" s="138">
        <f>SUM(E488)</f>
        <v>0</v>
      </c>
      <c r="F487" s="130">
        <f t="shared" si="25"/>
        <v>56</v>
      </c>
      <c r="G487" s="131">
        <f t="shared" si="26"/>
        <v>0</v>
      </c>
      <c r="K487" s="116"/>
    </row>
    <row r="488" spans="1:11" s="9" customFormat="1" x14ac:dyDescent="0.2">
      <c r="A488" s="32"/>
      <c r="B488" s="21">
        <v>6010</v>
      </c>
      <c r="C488" s="54" t="s">
        <v>166</v>
      </c>
      <c r="D488" s="88">
        <v>56</v>
      </c>
      <c r="E488" s="115">
        <v>0</v>
      </c>
      <c r="F488" s="119">
        <f t="shared" si="25"/>
        <v>56</v>
      </c>
      <c r="G488" s="123">
        <f t="shared" si="26"/>
        <v>0</v>
      </c>
      <c r="K488" s="116"/>
    </row>
    <row r="489" spans="1:11" s="9" customFormat="1" x14ac:dyDescent="0.2">
      <c r="A489" s="32" t="s">
        <v>374</v>
      </c>
      <c r="B489" s="10" t="s">
        <v>0</v>
      </c>
      <c r="C489" s="74"/>
      <c r="D489" s="97">
        <f>SUM(D490+D491+D496)</f>
        <v>102484</v>
      </c>
      <c r="E489" s="138">
        <f>SUM(E490+E491+E496)</f>
        <v>16409.93</v>
      </c>
      <c r="F489" s="130">
        <f t="shared" si="25"/>
        <v>86074.07</v>
      </c>
      <c r="G489" s="131">
        <f t="shared" si="26"/>
        <v>0.16012187268256509</v>
      </c>
      <c r="K489" s="116"/>
    </row>
    <row r="490" spans="1:11" s="9" customFormat="1" x14ac:dyDescent="0.2">
      <c r="A490" s="32"/>
      <c r="B490" s="25">
        <v>4528</v>
      </c>
      <c r="C490" s="63" t="s">
        <v>94</v>
      </c>
      <c r="D490" s="96">
        <v>262</v>
      </c>
      <c r="E490" s="117">
        <v>24</v>
      </c>
      <c r="F490" s="130">
        <f t="shared" si="25"/>
        <v>238</v>
      </c>
      <c r="G490" s="131">
        <f t="shared" si="26"/>
        <v>9.1603053435114504E-2</v>
      </c>
      <c r="K490" s="116"/>
    </row>
    <row r="491" spans="1:11" s="9" customFormat="1" x14ac:dyDescent="0.2">
      <c r="A491" s="32"/>
      <c r="B491" s="10">
        <v>50</v>
      </c>
      <c r="C491" s="60" t="s">
        <v>16</v>
      </c>
      <c r="D491" s="97">
        <f>SUM(D492+D495)</f>
        <v>71781</v>
      </c>
      <c r="E491" s="138">
        <f>SUM(E492+E495)</f>
        <v>10613.14</v>
      </c>
      <c r="F491" s="130">
        <f t="shared" si="25"/>
        <v>61167.86</v>
      </c>
      <c r="G491" s="131">
        <f t="shared" si="26"/>
        <v>0.14785444616263355</v>
      </c>
      <c r="K491" s="116"/>
    </row>
    <row r="492" spans="1:11" s="9" customFormat="1" x14ac:dyDescent="0.2">
      <c r="A492" s="32"/>
      <c r="B492" s="6">
        <v>500</v>
      </c>
      <c r="C492" s="61" t="s">
        <v>161</v>
      </c>
      <c r="D492" s="99">
        <f>SUM(D493:D494)</f>
        <v>53648</v>
      </c>
      <c r="E492" s="137">
        <f>SUM(E493:E494)</f>
        <v>7932.1</v>
      </c>
      <c r="F492" s="119">
        <f t="shared" si="25"/>
        <v>45715.9</v>
      </c>
      <c r="G492" s="123">
        <f t="shared" si="26"/>
        <v>0.14785453325380257</v>
      </c>
      <c r="K492" s="116"/>
    </row>
    <row r="493" spans="1:11" s="9" customFormat="1" x14ac:dyDescent="0.2">
      <c r="A493" s="32"/>
      <c r="B493" s="6">
        <v>50020</v>
      </c>
      <c r="C493" s="61" t="s">
        <v>168</v>
      </c>
      <c r="D493" s="88">
        <v>51648</v>
      </c>
      <c r="E493" s="115">
        <v>7772.1</v>
      </c>
      <c r="F493" s="119">
        <f t="shared" si="25"/>
        <v>43875.9</v>
      </c>
      <c r="G493" s="123">
        <f t="shared" si="26"/>
        <v>0.15048210966542752</v>
      </c>
      <c r="K493" s="116"/>
    </row>
    <row r="494" spans="1:11" s="9" customFormat="1" ht="25.5" x14ac:dyDescent="0.2">
      <c r="A494" s="32"/>
      <c r="B494" s="6">
        <v>5005</v>
      </c>
      <c r="C494" s="61" t="s">
        <v>185</v>
      </c>
      <c r="D494" s="88">
        <v>2000</v>
      </c>
      <c r="E494" s="115">
        <v>160</v>
      </c>
      <c r="F494" s="119">
        <f t="shared" si="25"/>
        <v>1840</v>
      </c>
      <c r="G494" s="123">
        <f t="shared" si="26"/>
        <v>0.08</v>
      </c>
      <c r="K494" s="116"/>
    </row>
    <row r="495" spans="1:11" s="9" customFormat="1" x14ac:dyDescent="0.2">
      <c r="A495" s="32"/>
      <c r="B495" s="6">
        <v>506</v>
      </c>
      <c r="C495" s="61" t="s">
        <v>162</v>
      </c>
      <c r="D495" s="88">
        <v>18133</v>
      </c>
      <c r="E495" s="115">
        <v>2681.04</v>
      </c>
      <c r="F495" s="119">
        <f t="shared" si="25"/>
        <v>15451.96</v>
      </c>
      <c r="G495" s="123">
        <f t="shared" si="26"/>
        <v>0.14785418849611207</v>
      </c>
      <c r="K495" s="116"/>
    </row>
    <row r="496" spans="1:11" s="9" customFormat="1" x14ac:dyDescent="0.2">
      <c r="A496" s="32"/>
      <c r="B496" s="10">
        <v>55</v>
      </c>
      <c r="C496" s="60" t="s">
        <v>17</v>
      </c>
      <c r="D496" s="97">
        <f>SUM(D497:D505)</f>
        <v>30441</v>
      </c>
      <c r="E496" s="138">
        <f>SUM(E497:E505)</f>
        <v>5772.79</v>
      </c>
      <c r="F496" s="130">
        <f t="shared" si="25"/>
        <v>24668.21</v>
      </c>
      <c r="G496" s="131">
        <f t="shared" si="26"/>
        <v>0.18963864524818502</v>
      </c>
      <c r="K496" s="116"/>
    </row>
    <row r="497" spans="1:11" s="9" customFormat="1" x14ac:dyDescent="0.2">
      <c r="A497" s="32"/>
      <c r="B497" s="6">
        <v>5500</v>
      </c>
      <c r="C497" s="61" t="s">
        <v>18</v>
      </c>
      <c r="D497" s="88">
        <v>2050</v>
      </c>
      <c r="E497" s="115">
        <v>502.04</v>
      </c>
      <c r="F497" s="119">
        <f t="shared" si="25"/>
        <v>1547.96</v>
      </c>
      <c r="G497" s="123">
        <f t="shared" si="26"/>
        <v>0.24489756097560977</v>
      </c>
      <c r="K497" s="116"/>
    </row>
    <row r="498" spans="1:11" s="9" customFormat="1" x14ac:dyDescent="0.2">
      <c r="A498" s="32"/>
      <c r="B498" s="6">
        <v>5503</v>
      </c>
      <c r="C498" s="61" t="s">
        <v>19</v>
      </c>
      <c r="D498" s="88">
        <v>300</v>
      </c>
      <c r="E498" s="115">
        <v>0</v>
      </c>
      <c r="F498" s="119">
        <f t="shared" si="25"/>
        <v>300</v>
      </c>
      <c r="G498" s="123">
        <f t="shared" si="26"/>
        <v>0</v>
      </c>
      <c r="K498" s="116"/>
    </row>
    <row r="499" spans="1:11" s="9" customFormat="1" x14ac:dyDescent="0.2">
      <c r="A499" s="32"/>
      <c r="B499" s="6">
        <v>5504</v>
      </c>
      <c r="C499" s="61" t="s">
        <v>20</v>
      </c>
      <c r="D499" s="88">
        <v>400</v>
      </c>
      <c r="E499" s="115">
        <v>340.8</v>
      </c>
      <c r="F499" s="119">
        <f t="shared" si="25"/>
        <v>59.199999999999989</v>
      </c>
      <c r="G499" s="123">
        <f t="shared" si="26"/>
        <v>0.85199999999999998</v>
      </c>
      <c r="K499" s="116"/>
    </row>
    <row r="500" spans="1:11" s="9" customFormat="1" x14ac:dyDescent="0.2">
      <c r="A500" s="32"/>
      <c r="B500" s="6">
        <v>5511</v>
      </c>
      <c r="C500" s="61" t="s">
        <v>163</v>
      </c>
      <c r="D500" s="88">
        <v>15100</v>
      </c>
      <c r="E500" s="115">
        <v>3729.06</v>
      </c>
      <c r="F500" s="119">
        <f t="shared" si="25"/>
        <v>11370.94</v>
      </c>
      <c r="G500" s="123">
        <f t="shared" si="26"/>
        <v>0.24695761589403972</v>
      </c>
      <c r="K500" s="116"/>
    </row>
    <row r="501" spans="1:11" s="9" customFormat="1" x14ac:dyDescent="0.2">
      <c r="A501" s="32"/>
      <c r="B501" s="6">
        <v>5513</v>
      </c>
      <c r="C501" s="61" t="s">
        <v>21</v>
      </c>
      <c r="D501" s="88">
        <v>500</v>
      </c>
      <c r="E501" s="115">
        <v>40.5</v>
      </c>
      <c r="F501" s="119">
        <f t="shared" si="25"/>
        <v>459.5</v>
      </c>
      <c r="G501" s="123">
        <f t="shared" si="26"/>
        <v>8.1000000000000003E-2</v>
      </c>
      <c r="K501" s="116"/>
    </row>
    <row r="502" spans="1:11" s="9" customFormat="1" x14ac:dyDescent="0.2">
      <c r="A502" s="32"/>
      <c r="B502" s="6">
        <v>5514</v>
      </c>
      <c r="C502" s="61" t="s">
        <v>164</v>
      </c>
      <c r="D502" s="88">
        <v>425</v>
      </c>
      <c r="E502" s="115">
        <v>113.1</v>
      </c>
      <c r="F502" s="119">
        <f t="shared" si="25"/>
        <v>311.89999999999998</v>
      </c>
      <c r="G502" s="123">
        <f t="shared" si="26"/>
        <v>0.26611764705882351</v>
      </c>
      <c r="K502" s="116"/>
    </row>
    <row r="503" spans="1:11" s="9" customFormat="1" x14ac:dyDescent="0.2">
      <c r="A503" s="32"/>
      <c r="B503" s="6">
        <v>5515</v>
      </c>
      <c r="C503" s="61" t="s">
        <v>22</v>
      </c>
      <c r="D503" s="88">
        <v>3000</v>
      </c>
      <c r="E503" s="115">
        <v>736.68</v>
      </c>
      <c r="F503" s="119">
        <f t="shared" si="25"/>
        <v>2263.3200000000002</v>
      </c>
      <c r="G503" s="123">
        <f t="shared" si="26"/>
        <v>0.24555999999999997</v>
      </c>
      <c r="K503" s="116"/>
    </row>
    <row r="504" spans="1:11" s="9" customFormat="1" x14ac:dyDescent="0.2">
      <c r="A504" s="32"/>
      <c r="B504" s="6">
        <v>5522</v>
      </c>
      <c r="C504" s="61" t="s">
        <v>63</v>
      </c>
      <c r="D504" s="88">
        <v>100</v>
      </c>
      <c r="E504" s="115">
        <v>67.2</v>
      </c>
      <c r="F504" s="119">
        <f t="shared" si="25"/>
        <v>32.799999999999997</v>
      </c>
      <c r="G504" s="123">
        <f t="shared" si="26"/>
        <v>0.67200000000000004</v>
      </c>
      <c r="K504" s="116"/>
    </row>
    <row r="505" spans="1:11" s="9" customFormat="1" x14ac:dyDescent="0.2">
      <c r="A505" s="32"/>
      <c r="B505" s="6">
        <v>5525</v>
      </c>
      <c r="C505" s="61" t="s">
        <v>37</v>
      </c>
      <c r="D505" s="88">
        <v>8566</v>
      </c>
      <c r="E505" s="115">
        <v>243.41</v>
      </c>
      <c r="F505" s="119">
        <f t="shared" si="25"/>
        <v>8322.59</v>
      </c>
      <c r="G505" s="123">
        <f t="shared" si="26"/>
        <v>2.8415830025682931E-2</v>
      </c>
      <c r="K505" s="116"/>
    </row>
    <row r="506" spans="1:11" s="9" customFormat="1" x14ac:dyDescent="0.2">
      <c r="A506" s="32" t="s">
        <v>321</v>
      </c>
      <c r="B506" s="10" t="s">
        <v>143</v>
      </c>
      <c r="C506" s="74"/>
      <c r="D506" s="97">
        <f>SUM(D507)</f>
        <v>37400</v>
      </c>
      <c r="E506" s="138">
        <f>SUM(E507)</f>
        <v>8350</v>
      </c>
      <c r="F506" s="130">
        <f t="shared" si="25"/>
        <v>29050</v>
      </c>
      <c r="G506" s="131">
        <f t="shared" si="26"/>
        <v>0.2232620320855615</v>
      </c>
      <c r="K506" s="116"/>
    </row>
    <row r="507" spans="1:11" s="9" customFormat="1" x14ac:dyDescent="0.2">
      <c r="A507" s="32"/>
      <c r="B507" s="22">
        <v>4500</v>
      </c>
      <c r="C507" s="23" t="s">
        <v>93</v>
      </c>
      <c r="D507" s="96">
        <f>SUM(D508:D537)</f>
        <v>37400</v>
      </c>
      <c r="E507" s="132">
        <f>SUM(E508:E537)</f>
        <v>8350</v>
      </c>
      <c r="F507" s="130">
        <f t="shared" si="25"/>
        <v>29050</v>
      </c>
      <c r="G507" s="131">
        <f t="shared" si="26"/>
        <v>0.2232620320855615</v>
      </c>
      <c r="K507" s="116"/>
    </row>
    <row r="508" spans="1:11" s="9" customFormat="1" x14ac:dyDescent="0.2">
      <c r="A508" s="32"/>
      <c r="B508" s="22"/>
      <c r="C508" s="21" t="s">
        <v>320</v>
      </c>
      <c r="D508" s="88">
        <v>150</v>
      </c>
      <c r="E508" s="115">
        <v>0</v>
      </c>
      <c r="F508" s="119">
        <f t="shared" si="25"/>
        <v>150</v>
      </c>
      <c r="G508" s="123">
        <f t="shared" si="26"/>
        <v>0</v>
      </c>
      <c r="K508" s="116"/>
    </row>
    <row r="509" spans="1:11" s="9" customFormat="1" x14ac:dyDescent="0.2">
      <c r="A509" s="32"/>
      <c r="B509" s="22"/>
      <c r="C509" s="21" t="s">
        <v>322</v>
      </c>
      <c r="D509" s="88">
        <v>1755</v>
      </c>
      <c r="E509" s="115">
        <v>0</v>
      </c>
      <c r="F509" s="119">
        <f t="shared" si="25"/>
        <v>1755</v>
      </c>
      <c r="G509" s="123">
        <f t="shared" si="26"/>
        <v>0</v>
      </c>
      <c r="K509" s="116"/>
    </row>
    <row r="510" spans="1:11" s="9" customFormat="1" x14ac:dyDescent="0.2">
      <c r="A510" s="32"/>
      <c r="B510" s="22"/>
      <c r="C510" s="21" t="s">
        <v>170</v>
      </c>
      <c r="D510" s="88">
        <v>1325</v>
      </c>
      <c r="E510" s="115">
        <v>0</v>
      </c>
      <c r="F510" s="119">
        <f t="shared" si="25"/>
        <v>1325</v>
      </c>
      <c r="G510" s="123">
        <f t="shared" si="26"/>
        <v>0</v>
      </c>
      <c r="K510" s="116"/>
    </row>
    <row r="511" spans="1:11" s="9" customFormat="1" x14ac:dyDescent="0.2">
      <c r="A511" s="32"/>
      <c r="B511" s="22"/>
      <c r="C511" s="21" t="s">
        <v>466</v>
      </c>
      <c r="D511" s="88">
        <v>500</v>
      </c>
      <c r="E511" s="115">
        <v>0</v>
      </c>
      <c r="F511" s="119">
        <f t="shared" si="25"/>
        <v>500</v>
      </c>
      <c r="G511" s="123">
        <f t="shared" si="26"/>
        <v>0</v>
      </c>
      <c r="K511" s="116"/>
    </row>
    <row r="512" spans="1:11" x14ac:dyDescent="0.2">
      <c r="A512" s="34"/>
      <c r="B512" s="20"/>
      <c r="C512" s="21" t="s">
        <v>217</v>
      </c>
      <c r="D512" s="88">
        <v>490</v>
      </c>
      <c r="E512" s="115">
        <v>0</v>
      </c>
      <c r="F512" s="119">
        <f t="shared" ref="F512:F576" si="28">D512-E512</f>
        <v>490</v>
      </c>
      <c r="G512" s="123">
        <f t="shared" si="26"/>
        <v>0</v>
      </c>
    </row>
    <row r="513" spans="1:7" x14ac:dyDescent="0.2">
      <c r="A513" s="34"/>
      <c r="B513" s="20"/>
      <c r="C513" s="21" t="s">
        <v>514</v>
      </c>
      <c r="D513" s="88">
        <v>450</v>
      </c>
      <c r="E513" s="115">
        <v>450</v>
      </c>
      <c r="F513" s="119">
        <f t="shared" si="28"/>
        <v>0</v>
      </c>
      <c r="G513" s="123">
        <f t="shared" si="26"/>
        <v>1</v>
      </c>
    </row>
    <row r="514" spans="1:7" x14ac:dyDescent="0.2">
      <c r="A514" s="34"/>
      <c r="B514" s="20"/>
      <c r="C514" s="21" t="s">
        <v>517</v>
      </c>
      <c r="D514" s="88">
        <v>300</v>
      </c>
      <c r="E514" s="115">
        <v>300</v>
      </c>
      <c r="F514" s="119">
        <f t="shared" si="28"/>
        <v>0</v>
      </c>
      <c r="G514" s="123">
        <f t="shared" si="26"/>
        <v>1</v>
      </c>
    </row>
    <row r="515" spans="1:7" x14ac:dyDescent="0.2">
      <c r="A515" s="34"/>
      <c r="B515" s="20"/>
      <c r="C515" s="21" t="s">
        <v>485</v>
      </c>
      <c r="D515" s="88">
        <v>1440</v>
      </c>
      <c r="E515" s="115">
        <v>1440</v>
      </c>
      <c r="F515" s="119">
        <f t="shared" si="28"/>
        <v>0</v>
      </c>
      <c r="G515" s="123">
        <f t="shared" si="26"/>
        <v>1</v>
      </c>
    </row>
    <row r="516" spans="1:7" x14ac:dyDescent="0.2">
      <c r="A516" s="34"/>
      <c r="B516" s="20"/>
      <c r="C516" s="21" t="s">
        <v>223</v>
      </c>
      <c r="D516" s="88">
        <v>380</v>
      </c>
      <c r="E516" s="115">
        <v>0</v>
      </c>
      <c r="F516" s="119">
        <f t="shared" si="28"/>
        <v>380</v>
      </c>
      <c r="G516" s="123">
        <f t="shared" si="26"/>
        <v>0</v>
      </c>
    </row>
    <row r="517" spans="1:7" x14ac:dyDescent="0.2">
      <c r="A517" s="34"/>
      <c r="B517" s="20"/>
      <c r="C517" s="21" t="s">
        <v>515</v>
      </c>
      <c r="D517" s="88">
        <v>800</v>
      </c>
      <c r="E517" s="115">
        <v>800</v>
      </c>
      <c r="F517" s="119">
        <f t="shared" si="28"/>
        <v>0</v>
      </c>
      <c r="G517" s="123">
        <f t="shared" si="26"/>
        <v>1</v>
      </c>
    </row>
    <row r="518" spans="1:7" x14ac:dyDescent="0.2">
      <c r="A518" s="34"/>
      <c r="B518" s="20"/>
      <c r="C518" s="21" t="s">
        <v>215</v>
      </c>
      <c r="D518" s="88">
        <v>800</v>
      </c>
      <c r="E518" s="115">
        <v>0</v>
      </c>
      <c r="F518" s="119">
        <f t="shared" si="28"/>
        <v>800</v>
      </c>
      <c r="G518" s="123">
        <f t="shared" si="26"/>
        <v>0</v>
      </c>
    </row>
    <row r="519" spans="1:7" x14ac:dyDescent="0.2">
      <c r="A519" s="34"/>
      <c r="B519" s="20"/>
      <c r="C519" s="21" t="s">
        <v>218</v>
      </c>
      <c r="D519" s="88">
        <v>1255</v>
      </c>
      <c r="E519" s="115">
        <v>1255</v>
      </c>
      <c r="F519" s="119">
        <f t="shared" si="28"/>
        <v>0</v>
      </c>
      <c r="G519" s="123">
        <f t="shared" si="26"/>
        <v>1</v>
      </c>
    </row>
    <row r="520" spans="1:7" x14ac:dyDescent="0.2">
      <c r="A520" s="34"/>
      <c r="B520" s="20"/>
      <c r="C520" s="21" t="s">
        <v>516</v>
      </c>
      <c r="D520" s="88">
        <v>600</v>
      </c>
      <c r="E520" s="115">
        <v>0</v>
      </c>
      <c r="F520" s="119">
        <f t="shared" si="28"/>
        <v>600</v>
      </c>
      <c r="G520" s="123">
        <f t="shared" si="26"/>
        <v>0</v>
      </c>
    </row>
    <row r="521" spans="1:7" x14ac:dyDescent="0.2">
      <c r="A521" s="34"/>
      <c r="B521" s="20"/>
      <c r="C521" s="21" t="s">
        <v>487</v>
      </c>
      <c r="D521" s="88">
        <v>675</v>
      </c>
      <c r="E521" s="115">
        <v>675</v>
      </c>
      <c r="F521" s="119">
        <f t="shared" si="28"/>
        <v>0</v>
      </c>
      <c r="G521" s="123">
        <f t="shared" si="26"/>
        <v>1</v>
      </c>
    </row>
    <row r="522" spans="1:7" x14ac:dyDescent="0.2">
      <c r="A522" s="34"/>
      <c r="B522" s="20"/>
      <c r="C522" s="21" t="s">
        <v>422</v>
      </c>
      <c r="D522" s="88">
        <v>190</v>
      </c>
      <c r="E522" s="115">
        <v>0</v>
      </c>
      <c r="F522" s="119">
        <f t="shared" si="28"/>
        <v>190</v>
      </c>
      <c r="G522" s="123">
        <f t="shared" si="26"/>
        <v>0</v>
      </c>
    </row>
    <row r="523" spans="1:7" x14ac:dyDescent="0.2">
      <c r="A523" s="34"/>
      <c r="B523" s="20"/>
      <c r="C523" s="21" t="s">
        <v>216</v>
      </c>
      <c r="D523" s="88">
        <v>500</v>
      </c>
      <c r="E523" s="115">
        <v>500</v>
      </c>
      <c r="F523" s="119">
        <f t="shared" si="28"/>
        <v>0</v>
      </c>
      <c r="G523" s="123">
        <f t="shared" si="26"/>
        <v>1</v>
      </c>
    </row>
    <row r="524" spans="1:7" x14ac:dyDescent="0.2">
      <c r="A524" s="34"/>
      <c r="B524" s="20"/>
      <c r="C524" s="21" t="s">
        <v>486</v>
      </c>
      <c r="D524" s="88">
        <v>240</v>
      </c>
      <c r="E524" s="115">
        <v>240</v>
      </c>
      <c r="F524" s="119">
        <f t="shared" si="28"/>
        <v>0</v>
      </c>
      <c r="G524" s="123">
        <f t="shared" ref="G524:G571" si="29">E524/D524</f>
        <v>1</v>
      </c>
    </row>
    <row r="525" spans="1:7" x14ac:dyDescent="0.2">
      <c r="A525" s="34"/>
      <c r="B525" s="20"/>
      <c r="C525" s="21" t="s">
        <v>416</v>
      </c>
      <c r="D525" s="88">
        <v>9690</v>
      </c>
      <c r="E525" s="115">
        <v>0</v>
      </c>
      <c r="F525" s="119">
        <f t="shared" si="28"/>
        <v>9690</v>
      </c>
      <c r="G525" s="123">
        <f t="shared" si="29"/>
        <v>0</v>
      </c>
    </row>
    <row r="526" spans="1:7" x14ac:dyDescent="0.2">
      <c r="A526" s="34"/>
      <c r="B526" s="20"/>
      <c r="C526" s="21" t="s">
        <v>222</v>
      </c>
      <c r="D526" s="88">
        <v>640</v>
      </c>
      <c r="E526" s="115">
        <v>640</v>
      </c>
      <c r="F526" s="119">
        <f t="shared" si="28"/>
        <v>0</v>
      </c>
      <c r="G526" s="123">
        <f t="shared" si="29"/>
        <v>1</v>
      </c>
    </row>
    <row r="527" spans="1:7" x14ac:dyDescent="0.2">
      <c r="A527" s="34"/>
      <c r="B527" s="20"/>
      <c r="C527" s="21" t="s">
        <v>323</v>
      </c>
      <c r="D527" s="88">
        <v>1600</v>
      </c>
      <c r="E527" s="115">
        <v>0</v>
      </c>
      <c r="F527" s="119">
        <f t="shared" si="28"/>
        <v>1600</v>
      </c>
      <c r="G527" s="123">
        <f t="shared" si="29"/>
        <v>0</v>
      </c>
    </row>
    <row r="528" spans="1:7" x14ac:dyDescent="0.2">
      <c r="A528" s="34"/>
      <c r="B528" s="20"/>
      <c r="C528" s="21" t="s">
        <v>513</v>
      </c>
      <c r="D528" s="88">
        <v>600</v>
      </c>
      <c r="E528" s="115">
        <v>600</v>
      </c>
      <c r="F528" s="119">
        <f t="shared" si="28"/>
        <v>0</v>
      </c>
      <c r="G528" s="123">
        <f t="shared" si="29"/>
        <v>1</v>
      </c>
    </row>
    <row r="529" spans="1:11" x14ac:dyDescent="0.2">
      <c r="A529" s="34"/>
      <c r="B529" s="20"/>
      <c r="C529" s="21" t="s">
        <v>518</v>
      </c>
      <c r="D529" s="88">
        <v>400</v>
      </c>
      <c r="E529" s="115">
        <v>400</v>
      </c>
      <c r="F529" s="119">
        <f t="shared" si="28"/>
        <v>0</v>
      </c>
      <c r="G529" s="123">
        <f t="shared" si="29"/>
        <v>1</v>
      </c>
    </row>
    <row r="530" spans="1:11" x14ac:dyDescent="0.2">
      <c r="A530" s="34"/>
      <c r="B530" s="20"/>
      <c r="C530" s="21" t="s">
        <v>468</v>
      </c>
      <c r="D530" s="88">
        <v>400</v>
      </c>
      <c r="E530" s="115">
        <v>400</v>
      </c>
      <c r="F530" s="119">
        <f t="shared" si="28"/>
        <v>0</v>
      </c>
      <c r="G530" s="123">
        <f t="shared" si="29"/>
        <v>1</v>
      </c>
    </row>
    <row r="531" spans="1:11" x14ac:dyDescent="0.2">
      <c r="A531" s="34"/>
      <c r="B531" s="20"/>
      <c r="C531" s="21" t="s">
        <v>511</v>
      </c>
      <c r="D531" s="88">
        <v>100</v>
      </c>
      <c r="E531" s="115">
        <v>100</v>
      </c>
      <c r="F531" s="119">
        <f t="shared" si="28"/>
        <v>0</v>
      </c>
      <c r="G531" s="123">
        <f t="shared" si="29"/>
        <v>1</v>
      </c>
    </row>
    <row r="532" spans="1:11" x14ac:dyDescent="0.2">
      <c r="A532" s="34"/>
      <c r="B532" s="20"/>
      <c r="C532" s="21" t="s">
        <v>512</v>
      </c>
      <c r="D532" s="88">
        <v>250</v>
      </c>
      <c r="E532" s="115">
        <v>250</v>
      </c>
      <c r="F532" s="119">
        <f t="shared" si="28"/>
        <v>0</v>
      </c>
      <c r="G532" s="123">
        <f t="shared" si="29"/>
        <v>1</v>
      </c>
    </row>
    <row r="533" spans="1:11" x14ac:dyDescent="0.2">
      <c r="A533" s="34"/>
      <c r="B533" s="20"/>
      <c r="C533" s="21" t="s">
        <v>469</v>
      </c>
      <c r="D533" s="88">
        <v>200</v>
      </c>
      <c r="E533" s="115">
        <v>0</v>
      </c>
      <c r="F533" s="119">
        <f t="shared" si="28"/>
        <v>200</v>
      </c>
      <c r="G533" s="123">
        <f t="shared" si="29"/>
        <v>0</v>
      </c>
    </row>
    <row r="534" spans="1:11" x14ac:dyDescent="0.2">
      <c r="A534" s="34"/>
      <c r="B534" s="20"/>
      <c r="C534" s="21" t="s">
        <v>467</v>
      </c>
      <c r="D534" s="88">
        <v>300</v>
      </c>
      <c r="E534" s="115">
        <v>300</v>
      </c>
      <c r="F534" s="119">
        <f t="shared" si="28"/>
        <v>0</v>
      </c>
      <c r="G534" s="123">
        <f t="shared" si="29"/>
        <v>1</v>
      </c>
    </row>
    <row r="535" spans="1:11" x14ac:dyDescent="0.2">
      <c r="A535" s="34"/>
      <c r="B535" s="20"/>
      <c r="C535" s="21" t="s">
        <v>447</v>
      </c>
      <c r="D535" s="88">
        <v>470</v>
      </c>
      <c r="E535" s="115">
        <v>0</v>
      </c>
      <c r="F535" s="119">
        <f t="shared" si="28"/>
        <v>470</v>
      </c>
      <c r="G535" s="123">
        <f t="shared" si="29"/>
        <v>0</v>
      </c>
    </row>
    <row r="536" spans="1:11" x14ac:dyDescent="0.2">
      <c r="A536" s="34"/>
      <c r="B536" s="20"/>
      <c r="C536" s="21" t="s">
        <v>245</v>
      </c>
      <c r="D536" s="88">
        <v>300</v>
      </c>
      <c r="E536" s="115">
        <v>0</v>
      </c>
      <c r="F536" s="119">
        <f t="shared" si="28"/>
        <v>300</v>
      </c>
      <c r="G536" s="123">
        <f t="shared" si="29"/>
        <v>0</v>
      </c>
    </row>
    <row r="537" spans="1:11" x14ac:dyDescent="0.2">
      <c r="A537" s="34"/>
      <c r="B537" s="20"/>
      <c r="C537" s="21" t="s">
        <v>368</v>
      </c>
      <c r="D537" s="88">
        <v>10600</v>
      </c>
      <c r="E537" s="115">
        <v>0</v>
      </c>
      <c r="F537" s="119">
        <f t="shared" si="28"/>
        <v>10600</v>
      </c>
      <c r="G537" s="123">
        <f t="shared" si="29"/>
        <v>0</v>
      </c>
    </row>
    <row r="538" spans="1:11" s="9" customFormat="1" x14ac:dyDescent="0.2">
      <c r="A538" s="32" t="s">
        <v>375</v>
      </c>
      <c r="B538" s="10" t="s">
        <v>144</v>
      </c>
      <c r="C538" s="74"/>
      <c r="D538" s="97">
        <f>SUM(D539+D544)</f>
        <v>306603</v>
      </c>
      <c r="E538" s="138">
        <f>SUM(E539+E544)</f>
        <v>47708.979999999996</v>
      </c>
      <c r="F538" s="130">
        <f t="shared" si="28"/>
        <v>258894.02000000002</v>
      </c>
      <c r="G538" s="131">
        <f t="shared" si="29"/>
        <v>0.15560506583431993</v>
      </c>
      <c r="K538" s="116"/>
    </row>
    <row r="539" spans="1:11" s="9" customFormat="1" x14ac:dyDescent="0.2">
      <c r="A539" s="32"/>
      <c r="B539" s="10">
        <v>50</v>
      </c>
      <c r="C539" s="60" t="s">
        <v>16</v>
      </c>
      <c r="D539" s="97">
        <f>SUM(D540+D543)</f>
        <v>193933</v>
      </c>
      <c r="E539" s="138">
        <f>SUM(E540+E543)</f>
        <v>31855.11</v>
      </c>
      <c r="F539" s="130">
        <f t="shared" si="28"/>
        <v>162077.89000000001</v>
      </c>
      <c r="G539" s="131">
        <f t="shared" si="29"/>
        <v>0.16425832632919618</v>
      </c>
      <c r="K539" s="116"/>
    </row>
    <row r="540" spans="1:11" s="9" customFormat="1" x14ac:dyDescent="0.2">
      <c r="A540" s="32"/>
      <c r="B540" s="6">
        <v>500</v>
      </c>
      <c r="C540" s="61" t="s">
        <v>161</v>
      </c>
      <c r="D540" s="99">
        <f>SUM(D541:D542)</f>
        <v>144943</v>
      </c>
      <c r="E540" s="137">
        <f>SUM(E541:E542)</f>
        <v>23792</v>
      </c>
      <c r="F540" s="119">
        <f t="shared" si="28"/>
        <v>121151</v>
      </c>
      <c r="G540" s="123">
        <f t="shared" si="29"/>
        <v>0.16414728548463878</v>
      </c>
      <c r="K540" s="116"/>
    </row>
    <row r="541" spans="1:11" s="9" customFormat="1" x14ac:dyDescent="0.2">
      <c r="A541" s="32"/>
      <c r="B541" s="6">
        <v>50020</v>
      </c>
      <c r="C541" s="61" t="s">
        <v>168</v>
      </c>
      <c r="D541" s="88">
        <v>144673</v>
      </c>
      <c r="E541" s="115">
        <v>23792</v>
      </c>
      <c r="F541" s="119">
        <f t="shared" si="28"/>
        <v>120881</v>
      </c>
      <c r="G541" s="123">
        <f t="shared" si="29"/>
        <v>0.16445362991021131</v>
      </c>
      <c r="K541" s="116"/>
    </row>
    <row r="542" spans="1:11" s="9" customFormat="1" ht="25.5" x14ac:dyDescent="0.2">
      <c r="A542" s="32"/>
      <c r="B542" s="6">
        <v>5005</v>
      </c>
      <c r="C542" s="61" t="s">
        <v>185</v>
      </c>
      <c r="D542" s="88">
        <v>270</v>
      </c>
      <c r="E542" s="115">
        <v>0</v>
      </c>
      <c r="F542" s="119">
        <f t="shared" si="28"/>
        <v>270</v>
      </c>
      <c r="G542" s="123">
        <f t="shared" si="29"/>
        <v>0</v>
      </c>
      <c r="K542" s="116"/>
    </row>
    <row r="543" spans="1:11" s="9" customFormat="1" x14ac:dyDescent="0.2">
      <c r="A543" s="32"/>
      <c r="B543" s="6">
        <v>506</v>
      </c>
      <c r="C543" s="61" t="s">
        <v>162</v>
      </c>
      <c r="D543" s="88">
        <v>48990</v>
      </c>
      <c r="E543" s="115">
        <v>8063.11</v>
      </c>
      <c r="F543" s="119">
        <f t="shared" si="28"/>
        <v>40926.89</v>
      </c>
      <c r="G543" s="123">
        <f t="shared" si="29"/>
        <v>0.16458685446009388</v>
      </c>
      <c r="K543" s="116"/>
    </row>
    <row r="544" spans="1:11" s="9" customFormat="1" x14ac:dyDescent="0.2">
      <c r="A544" s="32"/>
      <c r="B544" s="10">
        <v>55</v>
      </c>
      <c r="C544" s="60" t="s">
        <v>17</v>
      </c>
      <c r="D544" s="97">
        <f>SUM(D545:D555)</f>
        <v>112670</v>
      </c>
      <c r="E544" s="138">
        <f>SUM(E545:E555)</f>
        <v>15853.869999999999</v>
      </c>
      <c r="F544" s="130">
        <f t="shared" si="28"/>
        <v>96816.13</v>
      </c>
      <c r="G544" s="131">
        <f t="shared" si="29"/>
        <v>0.14071065944794531</v>
      </c>
      <c r="K544" s="116"/>
    </row>
    <row r="545" spans="1:11" s="9" customFormat="1" x14ac:dyDescent="0.2">
      <c r="A545" s="32"/>
      <c r="B545" s="6">
        <v>5500</v>
      </c>
      <c r="C545" s="61" t="s">
        <v>18</v>
      </c>
      <c r="D545" s="88">
        <v>18400</v>
      </c>
      <c r="E545" s="115">
        <v>513.84</v>
      </c>
      <c r="F545" s="119">
        <f t="shared" si="28"/>
        <v>17886.16</v>
      </c>
      <c r="G545" s="123">
        <f t="shared" si="29"/>
        <v>2.792608695652174E-2</v>
      </c>
      <c r="K545" s="116"/>
    </row>
    <row r="546" spans="1:11" s="9" customFormat="1" x14ac:dyDescent="0.2">
      <c r="A546" s="32"/>
      <c r="B546" s="6">
        <v>5504</v>
      </c>
      <c r="C546" s="61" t="s">
        <v>20</v>
      </c>
      <c r="D546" s="88">
        <v>2300</v>
      </c>
      <c r="E546" s="115">
        <v>85.2</v>
      </c>
      <c r="F546" s="119">
        <f t="shared" si="28"/>
        <v>2214.8000000000002</v>
      </c>
      <c r="G546" s="123">
        <f t="shared" si="29"/>
        <v>3.7043478260869567E-2</v>
      </c>
      <c r="K546" s="116"/>
    </row>
    <row r="547" spans="1:11" s="9" customFormat="1" x14ac:dyDescent="0.2">
      <c r="A547" s="32"/>
      <c r="B547" s="6">
        <v>5511</v>
      </c>
      <c r="C547" s="61" t="s">
        <v>163</v>
      </c>
      <c r="D547" s="88">
        <v>24500</v>
      </c>
      <c r="E547" s="115">
        <v>5119.7700000000004</v>
      </c>
      <c r="F547" s="119">
        <f t="shared" si="28"/>
        <v>19380.23</v>
      </c>
      <c r="G547" s="123">
        <f t="shared" si="29"/>
        <v>0.20897020408163267</v>
      </c>
      <c r="K547" s="116"/>
    </row>
    <row r="548" spans="1:11" s="9" customFormat="1" x14ac:dyDescent="0.2">
      <c r="A548" s="32"/>
      <c r="B548" s="6">
        <v>5513</v>
      </c>
      <c r="C548" s="61" t="s">
        <v>21</v>
      </c>
      <c r="D548" s="88">
        <v>2300</v>
      </c>
      <c r="E548" s="115">
        <v>327.9</v>
      </c>
      <c r="F548" s="119">
        <f t="shared" si="28"/>
        <v>1972.1</v>
      </c>
      <c r="G548" s="123">
        <f t="shared" si="29"/>
        <v>0.14256521739130434</v>
      </c>
      <c r="K548" s="116"/>
    </row>
    <row r="549" spans="1:11" s="9" customFormat="1" x14ac:dyDescent="0.2">
      <c r="A549" s="32"/>
      <c r="B549" s="6">
        <v>5514</v>
      </c>
      <c r="C549" s="61" t="s">
        <v>164</v>
      </c>
      <c r="D549" s="88">
        <v>9150</v>
      </c>
      <c r="E549" s="115">
        <v>2666.02</v>
      </c>
      <c r="F549" s="119">
        <f t="shared" si="28"/>
        <v>6483.98</v>
      </c>
      <c r="G549" s="123">
        <f t="shared" si="29"/>
        <v>0.29136830601092895</v>
      </c>
      <c r="K549" s="116"/>
    </row>
    <row r="550" spans="1:11" s="9" customFormat="1" x14ac:dyDescent="0.2">
      <c r="A550" s="32"/>
      <c r="B550" s="6">
        <v>5515</v>
      </c>
      <c r="C550" s="61" t="s">
        <v>22</v>
      </c>
      <c r="D550" s="88">
        <v>1500</v>
      </c>
      <c r="E550" s="115">
        <v>93.49</v>
      </c>
      <c r="F550" s="119">
        <f t="shared" si="28"/>
        <v>1406.51</v>
      </c>
      <c r="G550" s="123">
        <f t="shared" si="29"/>
        <v>6.2326666666666662E-2</v>
      </c>
      <c r="K550" s="116"/>
    </row>
    <row r="551" spans="1:11" s="9" customFormat="1" x14ac:dyDescent="0.2">
      <c r="A551" s="32"/>
      <c r="B551" s="6">
        <v>5522</v>
      </c>
      <c r="C551" s="61" t="s">
        <v>63</v>
      </c>
      <c r="D551" s="88">
        <v>440</v>
      </c>
      <c r="E551" s="115">
        <v>99.9</v>
      </c>
      <c r="F551" s="119">
        <f t="shared" si="28"/>
        <v>340.1</v>
      </c>
      <c r="G551" s="123">
        <f t="shared" si="29"/>
        <v>0.22704545454545455</v>
      </c>
      <c r="K551" s="116"/>
    </row>
    <row r="552" spans="1:11" s="9" customFormat="1" x14ac:dyDescent="0.2">
      <c r="A552" s="32"/>
      <c r="B552" s="6">
        <v>5523</v>
      </c>
      <c r="C552" s="61" t="s">
        <v>25</v>
      </c>
      <c r="D552" s="88">
        <v>38710</v>
      </c>
      <c r="E552" s="115">
        <v>6928.15</v>
      </c>
      <c r="F552" s="119">
        <f t="shared" si="28"/>
        <v>31781.85</v>
      </c>
      <c r="G552" s="123">
        <f t="shared" si="29"/>
        <v>0.17897571686902608</v>
      </c>
      <c r="K552" s="116"/>
    </row>
    <row r="553" spans="1:11" s="9" customFormat="1" x14ac:dyDescent="0.2">
      <c r="A553" s="32"/>
      <c r="B553" s="6">
        <v>5523</v>
      </c>
      <c r="C553" s="61" t="s">
        <v>492</v>
      </c>
      <c r="D553" s="88">
        <v>14270</v>
      </c>
      <c r="E553" s="115">
        <v>0</v>
      </c>
      <c r="F553" s="119">
        <f t="shared" si="28"/>
        <v>14270</v>
      </c>
      <c r="G553" s="123">
        <f t="shared" si="29"/>
        <v>0</v>
      </c>
      <c r="K553" s="116"/>
    </row>
    <row r="554" spans="1:11" s="9" customFormat="1" x14ac:dyDescent="0.2">
      <c r="A554" s="32"/>
      <c r="B554" s="6">
        <v>5525</v>
      </c>
      <c r="C554" s="61" t="s">
        <v>37</v>
      </c>
      <c r="D554" s="88">
        <v>800</v>
      </c>
      <c r="E554" s="115">
        <v>19.600000000000001</v>
      </c>
      <c r="F554" s="119">
        <f t="shared" si="28"/>
        <v>780.4</v>
      </c>
      <c r="G554" s="123">
        <f t="shared" si="29"/>
        <v>2.4500000000000001E-2</v>
      </c>
      <c r="K554" s="116"/>
    </row>
    <row r="555" spans="1:11" x14ac:dyDescent="0.2">
      <c r="A555" s="34"/>
      <c r="B555" s="6">
        <v>5540</v>
      </c>
      <c r="C555" s="61" t="s">
        <v>175</v>
      </c>
      <c r="D555" s="88">
        <v>300</v>
      </c>
      <c r="E555" s="115">
        <v>0</v>
      </c>
      <c r="F555" s="119">
        <f t="shared" si="28"/>
        <v>300</v>
      </c>
      <c r="G555" s="123">
        <f t="shared" si="29"/>
        <v>0</v>
      </c>
    </row>
    <row r="556" spans="1:11" x14ac:dyDescent="0.2">
      <c r="A556" s="32" t="s">
        <v>52</v>
      </c>
      <c r="B556" s="10" t="s">
        <v>568</v>
      </c>
      <c r="C556" s="61"/>
      <c r="D556" s="96">
        <f>SUM(D557+D572+D577+D592+D604+D620+D634+D650+D659+D667+D680)</f>
        <v>538851</v>
      </c>
      <c r="E556" s="132">
        <f>SUM(E557+E572+E577+E592+E604+E620+E634+E650+E659+E667+E680)</f>
        <v>83196.62999999999</v>
      </c>
      <c r="F556" s="130">
        <f t="shared" si="28"/>
        <v>455654.37</v>
      </c>
      <c r="G556" s="131">
        <f t="shared" si="29"/>
        <v>0.15439635446533456</v>
      </c>
    </row>
    <row r="557" spans="1:11" s="9" customFormat="1" x14ac:dyDescent="0.2">
      <c r="A557" s="32" t="s">
        <v>376</v>
      </c>
      <c r="B557" s="10" t="s">
        <v>187</v>
      </c>
      <c r="C557" s="74"/>
      <c r="D557" s="97">
        <f>SUM(D558+D563)</f>
        <v>190482</v>
      </c>
      <c r="E557" s="138">
        <f>SUM(E558+E563)</f>
        <v>31402.92</v>
      </c>
      <c r="F557" s="130">
        <f t="shared" si="28"/>
        <v>159079.08000000002</v>
      </c>
      <c r="G557" s="131">
        <f t="shared" si="29"/>
        <v>0.16486030176079627</v>
      </c>
      <c r="K557" s="116"/>
    </row>
    <row r="558" spans="1:11" s="9" customFormat="1" x14ac:dyDescent="0.2">
      <c r="A558" s="32"/>
      <c r="B558" s="10">
        <v>50</v>
      </c>
      <c r="C558" s="60" t="s">
        <v>16</v>
      </c>
      <c r="D558" s="97">
        <f>SUM(D559+D561+D562)</f>
        <v>131563</v>
      </c>
      <c r="E558" s="138">
        <f>SUM(E559+E561+E562)</f>
        <v>21314.989999999998</v>
      </c>
      <c r="F558" s="130">
        <f t="shared" si="28"/>
        <v>110248.01000000001</v>
      </c>
      <c r="G558" s="131">
        <f t="shared" si="29"/>
        <v>0.16201356004347725</v>
      </c>
      <c r="K558" s="116"/>
    </row>
    <row r="559" spans="1:11" s="9" customFormat="1" x14ac:dyDescent="0.2">
      <c r="A559" s="32"/>
      <c r="B559" s="6">
        <v>500</v>
      </c>
      <c r="C559" s="61" t="s">
        <v>161</v>
      </c>
      <c r="D559" s="99">
        <f>SUM(D560:D560)</f>
        <v>98328</v>
      </c>
      <c r="E559" s="137">
        <f>SUM(E560:E560)</f>
        <v>15920.76</v>
      </c>
      <c r="F559" s="119">
        <f t="shared" si="28"/>
        <v>82407.240000000005</v>
      </c>
      <c r="G559" s="123">
        <f t="shared" si="29"/>
        <v>0.16191481571881866</v>
      </c>
      <c r="K559" s="116"/>
    </row>
    <row r="560" spans="1:11" s="9" customFormat="1" x14ac:dyDescent="0.2">
      <c r="A560" s="32"/>
      <c r="B560" s="6">
        <v>50020</v>
      </c>
      <c r="C560" s="61" t="s">
        <v>168</v>
      </c>
      <c r="D560" s="88">
        <v>98328</v>
      </c>
      <c r="E560" s="115">
        <v>15920.76</v>
      </c>
      <c r="F560" s="119">
        <f t="shared" si="28"/>
        <v>82407.240000000005</v>
      </c>
      <c r="G560" s="123">
        <f t="shared" si="29"/>
        <v>0.16191481571881866</v>
      </c>
      <c r="K560" s="116"/>
    </row>
    <row r="561" spans="1:11" s="9" customFormat="1" x14ac:dyDescent="0.2">
      <c r="A561" s="32"/>
      <c r="B561" s="6">
        <v>5050</v>
      </c>
      <c r="C561" s="61" t="s">
        <v>62</v>
      </c>
      <c r="D561" s="88">
        <v>0</v>
      </c>
      <c r="E561" s="115">
        <v>8.9</v>
      </c>
      <c r="F561" s="119"/>
      <c r="G561" s="123"/>
      <c r="K561" s="116"/>
    </row>
    <row r="562" spans="1:11" s="9" customFormat="1" x14ac:dyDescent="0.2">
      <c r="A562" s="32"/>
      <c r="B562" s="6">
        <v>506</v>
      </c>
      <c r="C562" s="61" t="s">
        <v>162</v>
      </c>
      <c r="D562" s="88">
        <v>33235</v>
      </c>
      <c r="E562" s="115">
        <v>5385.33</v>
      </c>
      <c r="F562" s="119">
        <f t="shared" si="28"/>
        <v>27849.67</v>
      </c>
      <c r="G562" s="123">
        <f t="shared" si="29"/>
        <v>0.16203791183992777</v>
      </c>
      <c r="K562" s="116"/>
    </row>
    <row r="563" spans="1:11" s="9" customFormat="1" x14ac:dyDescent="0.2">
      <c r="A563" s="32"/>
      <c r="B563" s="10">
        <v>55</v>
      </c>
      <c r="C563" s="60" t="s">
        <v>17</v>
      </c>
      <c r="D563" s="97">
        <f>SUM(D564:D571)</f>
        <v>58919</v>
      </c>
      <c r="E563" s="138">
        <f>SUM(E564:E571)</f>
        <v>10087.929999999998</v>
      </c>
      <c r="F563" s="130">
        <f t="shared" si="28"/>
        <v>48831.07</v>
      </c>
      <c r="G563" s="131">
        <f t="shared" si="29"/>
        <v>0.17121692493083723</v>
      </c>
      <c r="K563" s="116"/>
    </row>
    <row r="564" spans="1:11" s="9" customFormat="1" x14ac:dyDescent="0.2">
      <c r="A564" s="32"/>
      <c r="B564" s="6">
        <v>5500</v>
      </c>
      <c r="C564" s="61" t="s">
        <v>18</v>
      </c>
      <c r="D564" s="88">
        <v>3723</v>
      </c>
      <c r="E564" s="115">
        <v>370.57</v>
      </c>
      <c r="F564" s="119">
        <f t="shared" si="28"/>
        <v>3352.43</v>
      </c>
      <c r="G564" s="123">
        <f t="shared" si="29"/>
        <v>9.9535320977706149E-2</v>
      </c>
      <c r="K564" s="116"/>
    </row>
    <row r="565" spans="1:11" s="9" customFormat="1" x14ac:dyDescent="0.2">
      <c r="A565" s="32"/>
      <c r="B565" s="6">
        <v>5504</v>
      </c>
      <c r="C565" s="61" t="s">
        <v>20</v>
      </c>
      <c r="D565" s="88">
        <v>1000</v>
      </c>
      <c r="E565" s="115">
        <v>320</v>
      </c>
      <c r="F565" s="119">
        <f t="shared" si="28"/>
        <v>680</v>
      </c>
      <c r="G565" s="123">
        <f t="shared" si="29"/>
        <v>0.32</v>
      </c>
      <c r="K565" s="116"/>
    </row>
    <row r="566" spans="1:11" s="9" customFormat="1" x14ac:dyDescent="0.2">
      <c r="A566" s="32"/>
      <c r="B566" s="6">
        <v>5511</v>
      </c>
      <c r="C566" s="61" t="s">
        <v>163</v>
      </c>
      <c r="D566" s="88">
        <v>34847</v>
      </c>
      <c r="E566" s="115">
        <v>7616.73</v>
      </c>
      <c r="F566" s="119">
        <f t="shared" si="28"/>
        <v>27230.27</v>
      </c>
      <c r="G566" s="123">
        <f t="shared" si="29"/>
        <v>0.21857634803569889</v>
      </c>
      <c r="K566" s="116"/>
    </row>
    <row r="567" spans="1:11" s="9" customFormat="1" x14ac:dyDescent="0.2">
      <c r="A567" s="32"/>
      <c r="B567" s="6">
        <v>5513</v>
      </c>
      <c r="C567" s="61" t="s">
        <v>21</v>
      </c>
      <c r="D567" s="88">
        <v>1000</v>
      </c>
      <c r="E567" s="115">
        <v>96.9</v>
      </c>
      <c r="F567" s="119">
        <f t="shared" si="28"/>
        <v>903.1</v>
      </c>
      <c r="G567" s="123">
        <f t="shared" si="29"/>
        <v>9.69E-2</v>
      </c>
      <c r="K567" s="116"/>
    </row>
    <row r="568" spans="1:11" s="9" customFormat="1" x14ac:dyDescent="0.2">
      <c r="A568" s="32"/>
      <c r="B568" s="6">
        <v>5514</v>
      </c>
      <c r="C568" s="61" t="s">
        <v>164</v>
      </c>
      <c r="D568" s="88">
        <v>1800</v>
      </c>
      <c r="E568" s="115">
        <v>117.73</v>
      </c>
      <c r="F568" s="119">
        <f t="shared" si="28"/>
        <v>1682.27</v>
      </c>
      <c r="G568" s="123">
        <f t="shared" si="29"/>
        <v>6.5405555555555564E-2</v>
      </c>
      <c r="K568" s="116"/>
    </row>
    <row r="569" spans="1:11" s="9" customFormat="1" x14ac:dyDescent="0.2">
      <c r="A569" s="32"/>
      <c r="B569" s="6">
        <v>5515</v>
      </c>
      <c r="C569" s="61" t="s">
        <v>22</v>
      </c>
      <c r="D569" s="88">
        <v>3200</v>
      </c>
      <c r="E569" s="115">
        <v>1268</v>
      </c>
      <c r="F569" s="119">
        <f t="shared" si="28"/>
        <v>1932</v>
      </c>
      <c r="G569" s="123">
        <f t="shared" si="29"/>
        <v>0.39624999999999999</v>
      </c>
      <c r="K569" s="116"/>
    </row>
    <row r="570" spans="1:11" s="9" customFormat="1" x14ac:dyDescent="0.2">
      <c r="A570" s="32"/>
      <c r="B570" s="6">
        <v>5522</v>
      </c>
      <c r="C570" s="61" t="s">
        <v>63</v>
      </c>
      <c r="D570" s="88">
        <v>49</v>
      </c>
      <c r="E570" s="115">
        <v>30</v>
      </c>
      <c r="F570" s="119">
        <f t="shared" si="28"/>
        <v>19</v>
      </c>
      <c r="G570" s="123">
        <f t="shared" si="29"/>
        <v>0.61224489795918369</v>
      </c>
      <c r="K570" s="116"/>
    </row>
    <row r="571" spans="1:11" s="9" customFormat="1" x14ac:dyDescent="0.2">
      <c r="A571" s="32"/>
      <c r="B571" s="6">
        <v>5525</v>
      </c>
      <c r="C571" s="61" t="s">
        <v>37</v>
      </c>
      <c r="D571" s="88">
        <v>13300</v>
      </c>
      <c r="E571" s="115">
        <v>268</v>
      </c>
      <c r="F571" s="119">
        <f t="shared" si="28"/>
        <v>13032</v>
      </c>
      <c r="G571" s="123">
        <f t="shared" si="29"/>
        <v>2.0150375939849623E-2</v>
      </c>
      <c r="K571" s="116"/>
    </row>
    <row r="572" spans="1:11" s="9" customFormat="1" x14ac:dyDescent="0.2">
      <c r="A572" s="32" t="s">
        <v>563</v>
      </c>
      <c r="B572" s="10" t="s">
        <v>534</v>
      </c>
      <c r="C572" s="74"/>
      <c r="D572" s="96">
        <f>SUM(D573)</f>
        <v>0</v>
      </c>
      <c r="E572" s="132">
        <f>SUM(E573)</f>
        <v>694</v>
      </c>
      <c r="F572" s="130">
        <f t="shared" si="28"/>
        <v>-694</v>
      </c>
      <c r="G572" s="123"/>
      <c r="K572" s="116"/>
    </row>
    <row r="573" spans="1:11" s="9" customFormat="1" x14ac:dyDescent="0.2">
      <c r="A573" s="32"/>
      <c r="B573" s="10">
        <v>55</v>
      </c>
      <c r="C573" s="60" t="s">
        <v>17</v>
      </c>
      <c r="D573" s="96">
        <f>SUM(D574)</f>
        <v>0</v>
      </c>
      <c r="E573" s="132">
        <f>SUM(E574)</f>
        <v>694</v>
      </c>
      <c r="F573" s="130">
        <f t="shared" si="28"/>
        <v>-694</v>
      </c>
      <c r="G573" s="123"/>
      <c r="K573" s="116"/>
    </row>
    <row r="574" spans="1:11" s="9" customFormat="1" x14ac:dyDescent="0.2">
      <c r="A574" s="32"/>
      <c r="B574" s="6">
        <v>5525</v>
      </c>
      <c r="C574" s="61" t="s">
        <v>37</v>
      </c>
      <c r="D574" s="88">
        <f>SUM(D575:D576)</f>
        <v>0</v>
      </c>
      <c r="E574" s="143">
        <f>SUM(E575:E576)</f>
        <v>694</v>
      </c>
      <c r="F574" s="119">
        <f t="shared" si="28"/>
        <v>-694</v>
      </c>
      <c r="G574" s="123"/>
      <c r="K574" s="116"/>
    </row>
    <row r="575" spans="1:11" s="9" customFormat="1" ht="38.25" x14ac:dyDescent="0.2">
      <c r="A575" s="32"/>
      <c r="B575" s="24" t="s">
        <v>565</v>
      </c>
      <c r="C575" s="56" t="s">
        <v>564</v>
      </c>
      <c r="D575" s="88">
        <v>0</v>
      </c>
      <c r="E575" s="115">
        <v>144</v>
      </c>
      <c r="F575" s="119">
        <f t="shared" si="28"/>
        <v>-144</v>
      </c>
      <c r="G575" s="123"/>
      <c r="K575" s="116"/>
    </row>
    <row r="576" spans="1:11" s="9" customFormat="1" ht="38.25" x14ac:dyDescent="0.2">
      <c r="A576" s="32"/>
      <c r="B576" s="24" t="s">
        <v>566</v>
      </c>
      <c r="C576" s="56" t="s">
        <v>567</v>
      </c>
      <c r="D576" s="88">
        <v>0</v>
      </c>
      <c r="E576" s="115">
        <v>550</v>
      </c>
      <c r="F576" s="119">
        <f t="shared" si="28"/>
        <v>-550</v>
      </c>
      <c r="G576" s="123"/>
      <c r="K576" s="116"/>
    </row>
    <row r="577" spans="1:11" x14ac:dyDescent="0.2">
      <c r="A577" s="32" t="s">
        <v>377</v>
      </c>
      <c r="B577" s="10" t="s">
        <v>3</v>
      </c>
      <c r="C577" s="74"/>
      <c r="D577" s="97">
        <f>SUM(D578+D583)</f>
        <v>48424</v>
      </c>
      <c r="E577" s="138">
        <f>SUM(E578+E583)</f>
        <v>7126.01</v>
      </c>
      <c r="F577" s="130">
        <f t="shared" ref="F577:F640" si="30">D577-E577</f>
        <v>41297.99</v>
      </c>
      <c r="G577" s="131">
        <f t="shared" ref="G577:G587" si="31">E577/D577</f>
        <v>0.14715864034363127</v>
      </c>
    </row>
    <row r="578" spans="1:11" s="9" customFormat="1" x14ac:dyDescent="0.2">
      <c r="A578" s="32"/>
      <c r="B578" s="10">
        <v>50</v>
      </c>
      <c r="C578" s="60" t="s">
        <v>16</v>
      </c>
      <c r="D578" s="97">
        <f>SUM(D579+D582)</f>
        <v>36954</v>
      </c>
      <c r="E578" s="138">
        <f>SUM(E579+E582)</f>
        <v>5690.24</v>
      </c>
      <c r="F578" s="130">
        <f t="shared" si="30"/>
        <v>31263.760000000002</v>
      </c>
      <c r="G578" s="131">
        <f t="shared" si="31"/>
        <v>0.15398170698706498</v>
      </c>
      <c r="K578" s="116"/>
    </row>
    <row r="579" spans="1:11" s="9" customFormat="1" x14ac:dyDescent="0.2">
      <c r="A579" s="32"/>
      <c r="B579" s="6">
        <v>500</v>
      </c>
      <c r="C579" s="61" t="s">
        <v>161</v>
      </c>
      <c r="D579" s="99">
        <f>SUM(D580:D581)</f>
        <v>27619</v>
      </c>
      <c r="E579" s="137">
        <f>SUM(E580:E581)</f>
        <v>4252.8</v>
      </c>
      <c r="F579" s="119">
        <f t="shared" si="30"/>
        <v>23366.2</v>
      </c>
      <c r="G579" s="123">
        <f t="shared" si="31"/>
        <v>0.15398095513957782</v>
      </c>
      <c r="K579" s="116"/>
    </row>
    <row r="580" spans="1:11" s="9" customFormat="1" x14ac:dyDescent="0.2">
      <c r="A580" s="32"/>
      <c r="B580" s="6">
        <v>50020</v>
      </c>
      <c r="C580" s="61" t="s">
        <v>168</v>
      </c>
      <c r="D580" s="88">
        <v>24816</v>
      </c>
      <c r="E580" s="115">
        <v>4252.8</v>
      </c>
      <c r="F580" s="119">
        <f t="shared" si="30"/>
        <v>20563.2</v>
      </c>
      <c r="G580" s="123">
        <f t="shared" si="31"/>
        <v>0.17137330754352031</v>
      </c>
      <c r="K580" s="116"/>
    </row>
    <row r="581" spans="1:11" s="9" customFormat="1" ht="25.5" x14ac:dyDescent="0.2">
      <c r="A581" s="32"/>
      <c r="B581" s="6">
        <v>5005</v>
      </c>
      <c r="C581" s="61" t="s">
        <v>185</v>
      </c>
      <c r="D581" s="88">
        <v>2803</v>
      </c>
      <c r="E581" s="115">
        <v>0</v>
      </c>
      <c r="F581" s="119">
        <f t="shared" si="30"/>
        <v>2803</v>
      </c>
      <c r="G581" s="123">
        <f t="shared" si="31"/>
        <v>0</v>
      </c>
      <c r="K581" s="116"/>
    </row>
    <row r="582" spans="1:11" s="9" customFormat="1" x14ac:dyDescent="0.2">
      <c r="A582" s="32"/>
      <c r="B582" s="6">
        <v>506</v>
      </c>
      <c r="C582" s="61" t="s">
        <v>162</v>
      </c>
      <c r="D582" s="88">
        <v>9335</v>
      </c>
      <c r="E582" s="115">
        <v>1437.44</v>
      </c>
      <c r="F582" s="119">
        <f t="shared" si="30"/>
        <v>7897.5599999999995</v>
      </c>
      <c r="G582" s="123">
        <f t="shared" si="31"/>
        <v>0.15398393144081415</v>
      </c>
      <c r="K582" s="116"/>
    </row>
    <row r="583" spans="1:11" s="9" customFormat="1" x14ac:dyDescent="0.2">
      <c r="A583" s="32"/>
      <c r="B583" s="10">
        <v>55</v>
      </c>
      <c r="C583" s="60" t="s">
        <v>17</v>
      </c>
      <c r="D583" s="97">
        <f>SUM(D584:D591)</f>
        <v>11470</v>
      </c>
      <c r="E583" s="138">
        <f>SUM(E584:E591)</f>
        <v>1435.77</v>
      </c>
      <c r="F583" s="130">
        <f t="shared" si="30"/>
        <v>10034.23</v>
      </c>
      <c r="G583" s="131">
        <f t="shared" si="31"/>
        <v>0.12517611159546643</v>
      </c>
      <c r="K583" s="116"/>
    </row>
    <row r="584" spans="1:11" s="9" customFormat="1" x14ac:dyDescent="0.2">
      <c r="A584" s="32"/>
      <c r="B584" s="6">
        <v>5500</v>
      </c>
      <c r="C584" s="61" t="s">
        <v>18</v>
      </c>
      <c r="D584" s="88">
        <v>340</v>
      </c>
      <c r="E584" s="115">
        <v>63.2</v>
      </c>
      <c r="F584" s="119">
        <f t="shared" si="30"/>
        <v>276.8</v>
      </c>
      <c r="G584" s="123">
        <f t="shared" si="31"/>
        <v>0.18588235294117647</v>
      </c>
      <c r="K584" s="116"/>
    </row>
    <row r="585" spans="1:11" s="9" customFormat="1" x14ac:dyDescent="0.2">
      <c r="A585" s="32"/>
      <c r="B585" s="6">
        <v>5504</v>
      </c>
      <c r="C585" s="61" t="s">
        <v>20</v>
      </c>
      <c r="D585" s="88">
        <v>530</v>
      </c>
      <c r="E585" s="115">
        <v>160</v>
      </c>
      <c r="F585" s="119">
        <f t="shared" si="30"/>
        <v>370</v>
      </c>
      <c r="G585" s="123">
        <f t="shared" si="31"/>
        <v>0.30188679245283018</v>
      </c>
      <c r="K585" s="116"/>
    </row>
    <row r="586" spans="1:11" s="9" customFormat="1" x14ac:dyDescent="0.2">
      <c r="A586" s="32"/>
      <c r="B586" s="6">
        <v>5511</v>
      </c>
      <c r="C586" s="61" t="s">
        <v>163</v>
      </c>
      <c r="D586" s="88">
        <v>7640</v>
      </c>
      <c r="E586" s="115">
        <v>1150.8599999999999</v>
      </c>
      <c r="F586" s="119">
        <f t="shared" si="30"/>
        <v>6489.14</v>
      </c>
      <c r="G586" s="123">
        <f t="shared" si="31"/>
        <v>0.15063612565445025</v>
      </c>
      <c r="K586" s="116"/>
    </row>
    <row r="587" spans="1:11" s="9" customFormat="1" x14ac:dyDescent="0.2">
      <c r="A587" s="32"/>
      <c r="B587" s="6">
        <v>5513</v>
      </c>
      <c r="C587" s="61" t="s">
        <v>21</v>
      </c>
      <c r="D587" s="88">
        <v>200</v>
      </c>
      <c r="E587" s="115">
        <v>0</v>
      </c>
      <c r="F587" s="119">
        <f t="shared" si="30"/>
        <v>200</v>
      </c>
      <c r="G587" s="123">
        <f t="shared" si="31"/>
        <v>0</v>
      </c>
      <c r="K587" s="116"/>
    </row>
    <row r="588" spans="1:11" s="9" customFormat="1" x14ac:dyDescent="0.2">
      <c r="A588" s="32"/>
      <c r="B588" s="6">
        <v>5514</v>
      </c>
      <c r="C588" s="61" t="s">
        <v>164</v>
      </c>
      <c r="D588" s="88">
        <v>0</v>
      </c>
      <c r="E588" s="115">
        <v>61.71</v>
      </c>
      <c r="F588" s="119">
        <f t="shared" si="30"/>
        <v>-61.71</v>
      </c>
      <c r="G588" s="123"/>
      <c r="K588" s="116"/>
    </row>
    <row r="589" spans="1:11" s="9" customFormat="1" x14ac:dyDescent="0.2">
      <c r="A589" s="32"/>
      <c r="B589" s="6">
        <v>5515</v>
      </c>
      <c r="C589" s="61" t="s">
        <v>22</v>
      </c>
      <c r="D589" s="88">
        <v>1000</v>
      </c>
      <c r="E589" s="115">
        <v>0</v>
      </c>
      <c r="F589" s="119">
        <f t="shared" si="30"/>
        <v>1000</v>
      </c>
      <c r="G589" s="123">
        <f t="shared" ref="G589:G630" si="32">E589/D589</f>
        <v>0</v>
      </c>
      <c r="K589" s="116"/>
    </row>
    <row r="590" spans="1:11" s="9" customFormat="1" x14ac:dyDescent="0.2">
      <c r="A590" s="32"/>
      <c r="B590" s="6">
        <v>5525</v>
      </c>
      <c r="C590" s="61" t="s">
        <v>37</v>
      </c>
      <c r="D590" s="88">
        <v>1700</v>
      </c>
      <c r="E590" s="115">
        <v>0</v>
      </c>
      <c r="F590" s="119">
        <f t="shared" si="30"/>
        <v>1700</v>
      </c>
      <c r="G590" s="123">
        <f t="shared" si="32"/>
        <v>0</v>
      </c>
      <c r="K590" s="116"/>
    </row>
    <row r="591" spans="1:11" s="9" customFormat="1" x14ac:dyDescent="0.2">
      <c r="A591" s="32"/>
      <c r="B591" s="6">
        <v>5532</v>
      </c>
      <c r="C591" s="61" t="s">
        <v>61</v>
      </c>
      <c r="D591" s="88">
        <v>60</v>
      </c>
      <c r="E591" s="115">
        <v>0</v>
      </c>
      <c r="F591" s="119">
        <f t="shared" si="30"/>
        <v>60</v>
      </c>
      <c r="G591" s="123">
        <f t="shared" si="32"/>
        <v>0</v>
      </c>
      <c r="K591" s="116"/>
    </row>
    <row r="592" spans="1:11" x14ac:dyDescent="0.2">
      <c r="A592" s="32" t="s">
        <v>378</v>
      </c>
      <c r="B592" s="10" t="s">
        <v>4</v>
      </c>
      <c r="C592" s="74"/>
      <c r="D592" s="97">
        <f>SUM(D593+D597)</f>
        <v>52897</v>
      </c>
      <c r="E592" s="138">
        <f>SUM(E593+E597)</f>
        <v>9909.9599999999991</v>
      </c>
      <c r="F592" s="130">
        <f t="shared" si="30"/>
        <v>42987.040000000001</v>
      </c>
      <c r="G592" s="131">
        <f t="shared" si="32"/>
        <v>0.18734446187874548</v>
      </c>
    </row>
    <row r="593" spans="1:11" s="9" customFormat="1" x14ac:dyDescent="0.2">
      <c r="A593" s="32"/>
      <c r="B593" s="10">
        <v>50</v>
      </c>
      <c r="C593" s="60" t="s">
        <v>16</v>
      </c>
      <c r="D593" s="97">
        <f>SUM(D594+D596)</f>
        <v>29848</v>
      </c>
      <c r="E593" s="138">
        <f>SUM(E594+E596)</f>
        <v>4877.79</v>
      </c>
      <c r="F593" s="130">
        <f t="shared" si="30"/>
        <v>24970.21</v>
      </c>
      <c r="G593" s="131">
        <f t="shared" si="32"/>
        <v>0.16342099973197535</v>
      </c>
      <c r="K593" s="116"/>
    </row>
    <row r="594" spans="1:11" s="9" customFormat="1" x14ac:dyDescent="0.2">
      <c r="A594" s="32"/>
      <c r="B594" s="6">
        <v>500</v>
      </c>
      <c r="C594" s="61" t="s">
        <v>161</v>
      </c>
      <c r="D594" s="99">
        <f>SUM(D595)</f>
        <v>22308</v>
      </c>
      <c r="E594" s="137">
        <f>SUM(E595)</f>
        <v>3645.59</v>
      </c>
      <c r="F594" s="119">
        <f t="shared" si="30"/>
        <v>18662.41</v>
      </c>
      <c r="G594" s="123">
        <f t="shared" si="32"/>
        <v>0.16342074592074593</v>
      </c>
      <c r="K594" s="116"/>
    </row>
    <row r="595" spans="1:11" s="9" customFormat="1" x14ac:dyDescent="0.2">
      <c r="A595" s="32"/>
      <c r="B595" s="6">
        <v>50020</v>
      </c>
      <c r="C595" s="61" t="s">
        <v>168</v>
      </c>
      <c r="D595" s="88">
        <v>22308</v>
      </c>
      <c r="E595" s="115">
        <v>3645.59</v>
      </c>
      <c r="F595" s="119">
        <f t="shared" si="30"/>
        <v>18662.41</v>
      </c>
      <c r="G595" s="123">
        <f t="shared" si="32"/>
        <v>0.16342074592074593</v>
      </c>
      <c r="K595" s="116"/>
    </row>
    <row r="596" spans="1:11" s="9" customFormat="1" x14ac:dyDescent="0.2">
      <c r="A596" s="32"/>
      <c r="B596" s="6">
        <v>506</v>
      </c>
      <c r="C596" s="61" t="s">
        <v>162</v>
      </c>
      <c r="D596" s="88">
        <v>7540</v>
      </c>
      <c r="E596" s="115">
        <v>1232.2</v>
      </c>
      <c r="F596" s="119">
        <f t="shared" si="30"/>
        <v>6307.8</v>
      </c>
      <c r="G596" s="123">
        <f t="shared" si="32"/>
        <v>0.16342175066312997</v>
      </c>
      <c r="K596" s="116"/>
    </row>
    <row r="597" spans="1:11" s="9" customFormat="1" x14ac:dyDescent="0.2">
      <c r="A597" s="32"/>
      <c r="B597" s="10">
        <v>55</v>
      </c>
      <c r="C597" s="60" t="s">
        <v>17</v>
      </c>
      <c r="D597" s="97">
        <f>SUM(D598:D603)</f>
        <v>23049</v>
      </c>
      <c r="E597" s="138">
        <f>SUM(E598:E603)</f>
        <v>5032.17</v>
      </c>
      <c r="F597" s="130">
        <f t="shared" si="30"/>
        <v>18016.830000000002</v>
      </c>
      <c r="G597" s="131">
        <f t="shared" si="32"/>
        <v>0.21832487309644671</v>
      </c>
      <c r="K597" s="116"/>
    </row>
    <row r="598" spans="1:11" s="9" customFormat="1" x14ac:dyDescent="0.2">
      <c r="A598" s="32"/>
      <c r="B598" s="6">
        <v>5500</v>
      </c>
      <c r="C598" s="61" t="s">
        <v>18</v>
      </c>
      <c r="D598" s="88">
        <v>1229</v>
      </c>
      <c r="E598" s="115">
        <v>108.11</v>
      </c>
      <c r="F598" s="119">
        <f t="shared" si="30"/>
        <v>1120.8900000000001</v>
      </c>
      <c r="G598" s="123">
        <f t="shared" si="32"/>
        <v>8.796582587469487E-2</v>
      </c>
      <c r="K598" s="116"/>
    </row>
    <row r="599" spans="1:11" s="9" customFormat="1" x14ac:dyDescent="0.2">
      <c r="A599" s="32"/>
      <c r="B599" s="6">
        <v>5504</v>
      </c>
      <c r="C599" s="61" t="s">
        <v>20</v>
      </c>
      <c r="D599" s="88">
        <v>250</v>
      </c>
      <c r="E599" s="115">
        <v>0</v>
      </c>
      <c r="F599" s="119">
        <f t="shared" si="30"/>
        <v>250</v>
      </c>
      <c r="G599" s="123">
        <f t="shared" si="32"/>
        <v>0</v>
      </c>
      <c r="K599" s="116"/>
    </row>
    <row r="600" spans="1:11" s="9" customFormat="1" x14ac:dyDescent="0.2">
      <c r="A600" s="32"/>
      <c r="B600" s="6">
        <v>5511</v>
      </c>
      <c r="C600" s="61" t="s">
        <v>163</v>
      </c>
      <c r="D600" s="88">
        <v>16820</v>
      </c>
      <c r="E600" s="115">
        <v>4862.3500000000004</v>
      </c>
      <c r="F600" s="119">
        <f t="shared" si="30"/>
        <v>11957.65</v>
      </c>
      <c r="G600" s="123">
        <f t="shared" si="32"/>
        <v>0.28908145065398339</v>
      </c>
      <c r="K600" s="116"/>
    </row>
    <row r="601" spans="1:11" s="9" customFormat="1" x14ac:dyDescent="0.2">
      <c r="A601" s="32"/>
      <c r="B601" s="6">
        <v>5514</v>
      </c>
      <c r="C601" s="61" t="s">
        <v>164</v>
      </c>
      <c r="D601" s="88">
        <v>300</v>
      </c>
      <c r="E601" s="115">
        <v>61.71</v>
      </c>
      <c r="F601" s="119">
        <f t="shared" si="30"/>
        <v>238.29</v>
      </c>
      <c r="G601" s="123">
        <f t="shared" si="32"/>
        <v>0.20569999999999999</v>
      </c>
      <c r="K601" s="116"/>
    </row>
    <row r="602" spans="1:11" s="9" customFormat="1" x14ac:dyDescent="0.2">
      <c r="A602" s="32"/>
      <c r="B602" s="6">
        <v>5515</v>
      </c>
      <c r="C602" s="61" t="s">
        <v>22</v>
      </c>
      <c r="D602" s="88">
        <v>3000</v>
      </c>
      <c r="E602" s="115">
        <v>0</v>
      </c>
      <c r="F602" s="119">
        <f t="shared" si="30"/>
        <v>3000</v>
      </c>
      <c r="G602" s="123">
        <f t="shared" si="32"/>
        <v>0</v>
      </c>
      <c r="K602" s="116"/>
    </row>
    <row r="603" spans="1:11" s="9" customFormat="1" x14ac:dyDescent="0.2">
      <c r="A603" s="32"/>
      <c r="B603" s="6">
        <v>5525</v>
      </c>
      <c r="C603" s="61" t="s">
        <v>37</v>
      </c>
      <c r="D603" s="88">
        <v>1450</v>
      </c>
      <c r="E603" s="115">
        <v>0</v>
      </c>
      <c r="F603" s="119">
        <f t="shared" si="30"/>
        <v>1450</v>
      </c>
      <c r="G603" s="123">
        <f t="shared" si="32"/>
        <v>0</v>
      </c>
      <c r="K603" s="116"/>
    </row>
    <row r="604" spans="1:11" x14ac:dyDescent="0.2">
      <c r="A604" s="32" t="s">
        <v>379</v>
      </c>
      <c r="B604" s="10" t="s">
        <v>5</v>
      </c>
      <c r="C604" s="74"/>
      <c r="D604" s="97">
        <f>SUM(D605+D609+D617)</f>
        <v>91527</v>
      </c>
      <c r="E604" s="138">
        <f>SUM(E605+E609+E617)</f>
        <v>7698.18</v>
      </c>
      <c r="F604" s="130">
        <f t="shared" si="30"/>
        <v>83828.820000000007</v>
      </c>
      <c r="G604" s="131">
        <f t="shared" si="32"/>
        <v>8.4108295912681513E-2</v>
      </c>
    </row>
    <row r="605" spans="1:11" s="9" customFormat="1" x14ac:dyDescent="0.2">
      <c r="A605" s="32"/>
      <c r="B605" s="10">
        <v>50</v>
      </c>
      <c r="C605" s="60" t="s">
        <v>16</v>
      </c>
      <c r="D605" s="97">
        <f>SUM(D606+D608)</f>
        <v>38360</v>
      </c>
      <c r="E605" s="138">
        <f>SUM(E606+E608)</f>
        <v>6133.42</v>
      </c>
      <c r="F605" s="130">
        <f t="shared" si="30"/>
        <v>32226.58</v>
      </c>
      <c r="G605" s="131">
        <f t="shared" si="32"/>
        <v>0.15989103232533888</v>
      </c>
      <c r="K605" s="116"/>
    </row>
    <row r="606" spans="1:11" s="9" customFormat="1" x14ac:dyDescent="0.2">
      <c r="A606" s="32"/>
      <c r="B606" s="6">
        <v>500</v>
      </c>
      <c r="C606" s="61" t="s">
        <v>161</v>
      </c>
      <c r="D606" s="99">
        <f>SUM(D607)</f>
        <v>28670</v>
      </c>
      <c r="E606" s="137">
        <f>SUM(E607)</f>
        <v>4587.12</v>
      </c>
      <c r="F606" s="119">
        <f t="shared" si="30"/>
        <v>24082.880000000001</v>
      </c>
      <c r="G606" s="123">
        <f t="shared" si="32"/>
        <v>0.15999720962678757</v>
      </c>
      <c r="K606" s="116"/>
    </row>
    <row r="607" spans="1:11" s="9" customFormat="1" x14ac:dyDescent="0.2">
      <c r="A607" s="32"/>
      <c r="B607" s="6">
        <v>50020</v>
      </c>
      <c r="C607" s="61" t="s">
        <v>168</v>
      </c>
      <c r="D607" s="88">
        <v>28670</v>
      </c>
      <c r="E607" s="115">
        <v>4587.12</v>
      </c>
      <c r="F607" s="119">
        <f t="shared" si="30"/>
        <v>24082.880000000001</v>
      </c>
      <c r="G607" s="123">
        <f t="shared" si="32"/>
        <v>0.15999720962678757</v>
      </c>
      <c r="K607" s="116"/>
    </row>
    <row r="608" spans="1:11" s="9" customFormat="1" x14ac:dyDescent="0.2">
      <c r="A608" s="32"/>
      <c r="B608" s="6">
        <v>506</v>
      </c>
      <c r="C608" s="61" t="s">
        <v>162</v>
      </c>
      <c r="D608" s="88">
        <v>9690</v>
      </c>
      <c r="E608" s="115">
        <v>1546.3</v>
      </c>
      <c r="F608" s="119">
        <f t="shared" si="30"/>
        <v>8143.7</v>
      </c>
      <c r="G608" s="123">
        <f t="shared" si="32"/>
        <v>0.15957688338493292</v>
      </c>
      <c r="K608" s="116"/>
    </row>
    <row r="609" spans="1:11" s="9" customFormat="1" x14ac:dyDescent="0.2">
      <c r="A609" s="32"/>
      <c r="B609" s="10">
        <v>55</v>
      </c>
      <c r="C609" s="60" t="s">
        <v>17</v>
      </c>
      <c r="D609" s="97">
        <f>SUM(D610:D616)</f>
        <v>13167</v>
      </c>
      <c r="E609" s="138">
        <f>SUM(E610:E616)</f>
        <v>1564.76</v>
      </c>
      <c r="F609" s="130">
        <f t="shared" si="30"/>
        <v>11602.24</v>
      </c>
      <c r="G609" s="131">
        <f t="shared" si="32"/>
        <v>0.11883952305004937</v>
      </c>
      <c r="K609" s="116"/>
    </row>
    <row r="610" spans="1:11" s="9" customFormat="1" x14ac:dyDescent="0.2">
      <c r="A610" s="32"/>
      <c r="B610" s="6">
        <v>5500</v>
      </c>
      <c r="C610" s="61" t="s">
        <v>18</v>
      </c>
      <c r="D610" s="88">
        <v>980</v>
      </c>
      <c r="E610" s="115">
        <v>207.13</v>
      </c>
      <c r="F610" s="119">
        <f t="shared" si="30"/>
        <v>772.87</v>
      </c>
      <c r="G610" s="123">
        <f t="shared" si="32"/>
        <v>0.21135714285714285</v>
      </c>
      <c r="K610" s="116"/>
    </row>
    <row r="611" spans="1:11" s="9" customFormat="1" x14ac:dyDescent="0.2">
      <c r="A611" s="32"/>
      <c r="B611" s="6">
        <v>5504</v>
      </c>
      <c r="C611" s="61" t="s">
        <v>20</v>
      </c>
      <c r="D611" s="88">
        <v>500</v>
      </c>
      <c r="E611" s="115">
        <v>0</v>
      </c>
      <c r="F611" s="119">
        <f t="shared" si="30"/>
        <v>500</v>
      </c>
      <c r="G611" s="123">
        <f t="shared" si="32"/>
        <v>0</v>
      </c>
      <c r="K611" s="116"/>
    </row>
    <row r="612" spans="1:11" s="9" customFormat="1" x14ac:dyDescent="0.2">
      <c r="A612" s="32"/>
      <c r="B612" s="6">
        <v>5511</v>
      </c>
      <c r="C612" s="61" t="s">
        <v>163</v>
      </c>
      <c r="D612" s="88">
        <v>7675</v>
      </c>
      <c r="E612" s="115">
        <v>982.65</v>
      </c>
      <c r="F612" s="119">
        <f t="shared" si="30"/>
        <v>6692.35</v>
      </c>
      <c r="G612" s="123">
        <f t="shared" si="32"/>
        <v>0.12803257328990228</v>
      </c>
      <c r="K612" s="116"/>
    </row>
    <row r="613" spans="1:11" s="9" customFormat="1" x14ac:dyDescent="0.2">
      <c r="A613" s="32"/>
      <c r="B613" s="6">
        <v>5513</v>
      </c>
      <c r="C613" s="61" t="s">
        <v>21</v>
      </c>
      <c r="D613" s="88">
        <v>720</v>
      </c>
      <c r="E613" s="115">
        <v>174.3</v>
      </c>
      <c r="F613" s="119">
        <f t="shared" si="30"/>
        <v>545.70000000000005</v>
      </c>
      <c r="G613" s="123">
        <f t="shared" si="32"/>
        <v>0.24208333333333334</v>
      </c>
      <c r="K613" s="116"/>
    </row>
    <row r="614" spans="1:11" s="9" customFormat="1" x14ac:dyDescent="0.2">
      <c r="A614" s="32"/>
      <c r="B614" s="6">
        <v>5514</v>
      </c>
      <c r="C614" s="61" t="s">
        <v>164</v>
      </c>
      <c r="D614" s="88">
        <v>360</v>
      </c>
      <c r="E614" s="115">
        <v>61.71</v>
      </c>
      <c r="F614" s="119">
        <f t="shared" si="30"/>
        <v>298.29000000000002</v>
      </c>
      <c r="G614" s="123">
        <f t="shared" si="32"/>
        <v>0.17141666666666666</v>
      </c>
      <c r="K614" s="116"/>
    </row>
    <row r="615" spans="1:11" s="9" customFormat="1" x14ac:dyDescent="0.2">
      <c r="A615" s="32"/>
      <c r="B615" s="6">
        <v>5515</v>
      </c>
      <c r="C615" s="61" t="s">
        <v>22</v>
      </c>
      <c r="D615" s="88">
        <v>1200</v>
      </c>
      <c r="E615" s="115">
        <v>0</v>
      </c>
      <c r="F615" s="119">
        <f t="shared" si="30"/>
        <v>1200</v>
      </c>
      <c r="G615" s="123">
        <f t="shared" si="32"/>
        <v>0</v>
      </c>
      <c r="K615" s="116"/>
    </row>
    <row r="616" spans="1:11" s="9" customFormat="1" x14ac:dyDescent="0.2">
      <c r="A616" s="32"/>
      <c r="B616" s="6">
        <v>5525</v>
      </c>
      <c r="C616" s="61" t="s">
        <v>37</v>
      </c>
      <c r="D616" s="88">
        <v>1732</v>
      </c>
      <c r="E616" s="115">
        <v>138.97</v>
      </c>
      <c r="F616" s="119">
        <f t="shared" si="30"/>
        <v>1593.03</v>
      </c>
      <c r="G616" s="123">
        <f t="shared" si="32"/>
        <v>8.0236720554272514E-2</v>
      </c>
      <c r="K616" s="116"/>
    </row>
    <row r="617" spans="1:11" s="9" customFormat="1" x14ac:dyDescent="0.2">
      <c r="A617" s="32"/>
      <c r="B617" s="10">
        <v>15</v>
      </c>
      <c r="C617" s="60" t="s">
        <v>186</v>
      </c>
      <c r="D617" s="97">
        <f>SUM(D618)</f>
        <v>40000</v>
      </c>
      <c r="E617" s="138">
        <f>SUM(E618)</f>
        <v>0</v>
      </c>
      <c r="F617" s="119">
        <f t="shared" si="30"/>
        <v>40000</v>
      </c>
      <c r="G617" s="123">
        <f t="shared" si="32"/>
        <v>0</v>
      </c>
      <c r="K617" s="116"/>
    </row>
    <row r="618" spans="1:11" s="9" customFormat="1" x14ac:dyDescent="0.2">
      <c r="A618" s="32"/>
      <c r="B618" s="6">
        <v>1551</v>
      </c>
      <c r="C618" s="61" t="s">
        <v>176</v>
      </c>
      <c r="D618" s="99">
        <f>SUM(D619)</f>
        <v>40000</v>
      </c>
      <c r="E618" s="137">
        <f>SUM(E619)</f>
        <v>0</v>
      </c>
      <c r="F618" s="119">
        <f t="shared" si="30"/>
        <v>40000</v>
      </c>
      <c r="G618" s="123">
        <f t="shared" si="32"/>
        <v>0</v>
      </c>
      <c r="K618" s="116"/>
    </row>
    <row r="619" spans="1:11" s="9" customFormat="1" ht="25.5" x14ac:dyDescent="0.2">
      <c r="A619" s="32"/>
      <c r="B619" s="6"/>
      <c r="C619" s="61" t="s">
        <v>456</v>
      </c>
      <c r="D619" s="88">
        <v>40000</v>
      </c>
      <c r="E619" s="115">
        <v>0</v>
      </c>
      <c r="F619" s="119">
        <f t="shared" si="30"/>
        <v>40000</v>
      </c>
      <c r="G619" s="123">
        <f t="shared" si="32"/>
        <v>0</v>
      </c>
      <c r="K619" s="116"/>
    </row>
    <row r="620" spans="1:11" s="64" customFormat="1" x14ac:dyDescent="0.2">
      <c r="A620" s="32" t="s">
        <v>380</v>
      </c>
      <c r="B620" s="10" t="s">
        <v>324</v>
      </c>
      <c r="C620" s="74"/>
      <c r="D620" s="97">
        <f>SUM(D621+D626)</f>
        <v>36726</v>
      </c>
      <c r="E620" s="138">
        <f>SUM(E621+E626)</f>
        <v>5048.9400000000005</v>
      </c>
      <c r="F620" s="130">
        <f t="shared" si="30"/>
        <v>31677.059999999998</v>
      </c>
      <c r="G620" s="131">
        <f t="shared" si="32"/>
        <v>0.13747590263028919</v>
      </c>
      <c r="K620" s="236"/>
    </row>
    <row r="621" spans="1:11" s="64" customFormat="1" x14ac:dyDescent="0.2">
      <c r="A621" s="32"/>
      <c r="B621" s="10">
        <v>50</v>
      </c>
      <c r="C621" s="60" t="s">
        <v>16</v>
      </c>
      <c r="D621" s="97">
        <f>SUM(D622+D625)</f>
        <v>26356</v>
      </c>
      <c r="E621" s="138">
        <f>SUM(E622+E625)</f>
        <v>3930.98</v>
      </c>
      <c r="F621" s="130">
        <f t="shared" si="30"/>
        <v>22425.02</v>
      </c>
      <c r="G621" s="131">
        <f t="shared" si="32"/>
        <v>0.14914933980877221</v>
      </c>
      <c r="K621" s="236"/>
    </row>
    <row r="622" spans="1:11" s="64" customFormat="1" x14ac:dyDescent="0.2">
      <c r="A622" s="32"/>
      <c r="B622" s="6">
        <v>500</v>
      </c>
      <c r="C622" s="61" t="s">
        <v>161</v>
      </c>
      <c r="D622" s="99">
        <f>SUM(D623:D624)</f>
        <v>19698</v>
      </c>
      <c r="E622" s="137">
        <f>SUM(E623:E624)</f>
        <v>2937.94</v>
      </c>
      <c r="F622" s="119">
        <f t="shared" si="30"/>
        <v>16760.060000000001</v>
      </c>
      <c r="G622" s="123">
        <f t="shared" si="32"/>
        <v>0.14914915219819272</v>
      </c>
      <c r="K622" s="236"/>
    </row>
    <row r="623" spans="1:11" s="64" customFormat="1" x14ac:dyDescent="0.2">
      <c r="A623" s="32"/>
      <c r="B623" s="6">
        <v>50020</v>
      </c>
      <c r="C623" s="61" t="s">
        <v>168</v>
      </c>
      <c r="D623" s="88">
        <v>17808</v>
      </c>
      <c r="E623" s="115">
        <v>2937.94</v>
      </c>
      <c r="F623" s="119">
        <f t="shared" si="30"/>
        <v>14870.06</v>
      </c>
      <c r="G623" s="123">
        <f t="shared" si="32"/>
        <v>0.16497866127583108</v>
      </c>
      <c r="K623" s="236"/>
    </row>
    <row r="624" spans="1:11" s="64" customFormat="1" ht="25.5" x14ac:dyDescent="0.2">
      <c r="A624" s="32"/>
      <c r="B624" s="6">
        <v>5005</v>
      </c>
      <c r="C624" s="61" t="s">
        <v>185</v>
      </c>
      <c r="D624" s="88">
        <v>1890</v>
      </c>
      <c r="E624" s="115">
        <v>0</v>
      </c>
      <c r="F624" s="119">
        <f t="shared" si="30"/>
        <v>1890</v>
      </c>
      <c r="G624" s="123">
        <f t="shared" si="32"/>
        <v>0</v>
      </c>
      <c r="K624" s="236"/>
    </row>
    <row r="625" spans="1:11" s="64" customFormat="1" x14ac:dyDescent="0.2">
      <c r="A625" s="32"/>
      <c r="B625" s="6">
        <v>506</v>
      </c>
      <c r="C625" s="61" t="s">
        <v>162</v>
      </c>
      <c r="D625" s="88">
        <v>6658</v>
      </c>
      <c r="E625" s="115">
        <v>993.04</v>
      </c>
      <c r="F625" s="119">
        <f t="shared" si="30"/>
        <v>5664.96</v>
      </c>
      <c r="G625" s="123">
        <f t="shared" si="32"/>
        <v>0.14914989486332231</v>
      </c>
      <c r="K625" s="236"/>
    </row>
    <row r="626" spans="1:11" s="64" customFormat="1" x14ac:dyDescent="0.2">
      <c r="A626" s="32"/>
      <c r="B626" s="10">
        <v>55</v>
      </c>
      <c r="C626" s="60" t="s">
        <v>17</v>
      </c>
      <c r="D626" s="97">
        <f>SUM(D627:D633)</f>
        <v>10370</v>
      </c>
      <c r="E626" s="138">
        <f>SUM(E627:E633)</f>
        <v>1117.96</v>
      </c>
      <c r="F626" s="130">
        <f t="shared" si="30"/>
        <v>9252.0400000000009</v>
      </c>
      <c r="G626" s="131">
        <f t="shared" si="32"/>
        <v>0.10780713596914177</v>
      </c>
      <c r="K626" s="236"/>
    </row>
    <row r="627" spans="1:11" s="64" customFormat="1" x14ac:dyDescent="0.2">
      <c r="A627" s="32"/>
      <c r="B627" s="6">
        <v>5500</v>
      </c>
      <c r="C627" s="61" t="s">
        <v>18</v>
      </c>
      <c r="D627" s="88">
        <v>1040</v>
      </c>
      <c r="E627" s="115">
        <v>92.44</v>
      </c>
      <c r="F627" s="119">
        <f t="shared" si="30"/>
        <v>947.56</v>
      </c>
      <c r="G627" s="123">
        <f t="shared" si="32"/>
        <v>8.8884615384615381E-2</v>
      </c>
      <c r="K627" s="236"/>
    </row>
    <row r="628" spans="1:11" s="64" customFormat="1" x14ac:dyDescent="0.2">
      <c r="A628" s="32"/>
      <c r="B628" s="6">
        <v>5504</v>
      </c>
      <c r="C628" s="61" t="s">
        <v>20</v>
      </c>
      <c r="D628" s="88">
        <v>300</v>
      </c>
      <c r="E628" s="115">
        <v>160</v>
      </c>
      <c r="F628" s="119">
        <f t="shared" si="30"/>
        <v>140</v>
      </c>
      <c r="G628" s="123">
        <f t="shared" si="32"/>
        <v>0.53333333333333333</v>
      </c>
      <c r="K628" s="236"/>
    </row>
    <row r="629" spans="1:11" s="64" customFormat="1" x14ac:dyDescent="0.2">
      <c r="A629" s="32"/>
      <c r="B629" s="6">
        <v>5511</v>
      </c>
      <c r="C629" s="61" t="s">
        <v>163</v>
      </c>
      <c r="D629" s="88">
        <v>5530</v>
      </c>
      <c r="E629" s="115">
        <v>524.45000000000005</v>
      </c>
      <c r="F629" s="119">
        <f t="shared" si="30"/>
        <v>5005.55</v>
      </c>
      <c r="G629" s="123">
        <f t="shared" si="32"/>
        <v>9.4837251356238703E-2</v>
      </c>
      <c r="K629" s="236"/>
    </row>
    <row r="630" spans="1:11" s="64" customFormat="1" x14ac:dyDescent="0.2">
      <c r="A630" s="32"/>
      <c r="B630" s="6">
        <v>5513</v>
      </c>
      <c r="C630" s="61" t="s">
        <v>21</v>
      </c>
      <c r="D630" s="88">
        <v>300</v>
      </c>
      <c r="E630" s="115">
        <v>0</v>
      </c>
      <c r="F630" s="119">
        <f t="shared" si="30"/>
        <v>300</v>
      </c>
      <c r="G630" s="123">
        <f t="shared" si="32"/>
        <v>0</v>
      </c>
      <c r="K630" s="236"/>
    </row>
    <row r="631" spans="1:11" s="64" customFormat="1" x14ac:dyDescent="0.2">
      <c r="A631" s="32"/>
      <c r="B631" s="6">
        <v>5514</v>
      </c>
      <c r="C631" s="61" t="s">
        <v>164</v>
      </c>
      <c r="D631" s="88">
        <v>0</v>
      </c>
      <c r="E631" s="115">
        <v>58.11</v>
      </c>
      <c r="F631" s="119">
        <f t="shared" si="30"/>
        <v>-58.11</v>
      </c>
      <c r="G631" s="123"/>
      <c r="K631" s="236"/>
    </row>
    <row r="632" spans="1:11" s="64" customFormat="1" x14ac:dyDescent="0.2">
      <c r="A632" s="32"/>
      <c r="B632" s="6">
        <v>5515</v>
      </c>
      <c r="C632" s="61" t="s">
        <v>22</v>
      </c>
      <c r="D632" s="88">
        <v>2200</v>
      </c>
      <c r="E632" s="115">
        <v>282.95999999999998</v>
      </c>
      <c r="F632" s="119">
        <f t="shared" si="30"/>
        <v>1917.04</v>
      </c>
      <c r="G632" s="123">
        <f t="shared" ref="G632:G696" si="33">E632/D632</f>
        <v>0.1286181818181818</v>
      </c>
      <c r="K632" s="236"/>
    </row>
    <row r="633" spans="1:11" s="64" customFormat="1" x14ac:dyDescent="0.2">
      <c r="A633" s="32"/>
      <c r="B633" s="6">
        <v>5525</v>
      </c>
      <c r="C633" s="61" t="s">
        <v>37</v>
      </c>
      <c r="D633" s="88">
        <v>1000</v>
      </c>
      <c r="E633" s="115">
        <v>0</v>
      </c>
      <c r="F633" s="119">
        <f t="shared" si="30"/>
        <v>1000</v>
      </c>
      <c r="G633" s="123">
        <f t="shared" si="33"/>
        <v>0</v>
      </c>
      <c r="K633" s="236"/>
    </row>
    <row r="634" spans="1:11" s="64" customFormat="1" x14ac:dyDescent="0.2">
      <c r="A634" s="32" t="s">
        <v>381</v>
      </c>
      <c r="B634" s="10" t="s">
        <v>325</v>
      </c>
      <c r="C634" s="74"/>
      <c r="D634" s="97">
        <f>SUM(D635+D640)</f>
        <v>53919</v>
      </c>
      <c r="E634" s="138">
        <f>SUM(E635+E640)</f>
        <v>11443.89</v>
      </c>
      <c r="F634" s="130">
        <f t="shared" si="30"/>
        <v>42475.11</v>
      </c>
      <c r="G634" s="131">
        <f t="shared" si="33"/>
        <v>0.21224225226728982</v>
      </c>
      <c r="K634" s="236"/>
    </row>
    <row r="635" spans="1:11" s="64" customFormat="1" x14ac:dyDescent="0.2">
      <c r="A635" s="32"/>
      <c r="B635" s="10">
        <v>50</v>
      </c>
      <c r="C635" s="60" t="s">
        <v>16</v>
      </c>
      <c r="D635" s="97">
        <f>SUM(D636+D639)</f>
        <v>28916</v>
      </c>
      <c r="E635" s="138">
        <f>SUM(E636+E639)</f>
        <v>4479.62</v>
      </c>
      <c r="F635" s="130">
        <f t="shared" si="30"/>
        <v>24436.38</v>
      </c>
      <c r="G635" s="131">
        <f t="shared" si="33"/>
        <v>0.15491838428551666</v>
      </c>
      <c r="K635" s="236"/>
    </row>
    <row r="636" spans="1:11" s="64" customFormat="1" x14ac:dyDescent="0.2">
      <c r="A636" s="32"/>
      <c r="B636" s="6">
        <v>500</v>
      </c>
      <c r="C636" s="61" t="s">
        <v>161</v>
      </c>
      <c r="D636" s="99">
        <f>SUM(D637:D638)</f>
        <v>21611</v>
      </c>
      <c r="E636" s="137">
        <f>SUM(E637:E638)</f>
        <v>3348</v>
      </c>
      <c r="F636" s="119">
        <f t="shared" si="30"/>
        <v>18263</v>
      </c>
      <c r="G636" s="123">
        <f t="shared" si="33"/>
        <v>0.15492110499282771</v>
      </c>
      <c r="K636" s="236"/>
    </row>
    <row r="637" spans="1:11" s="64" customFormat="1" x14ac:dyDescent="0.2">
      <c r="A637" s="32"/>
      <c r="B637" s="6">
        <v>50020</v>
      </c>
      <c r="C637" s="61" t="s">
        <v>168</v>
      </c>
      <c r="D637" s="88">
        <v>19560</v>
      </c>
      <c r="E637" s="115">
        <v>3260</v>
      </c>
      <c r="F637" s="119">
        <f t="shared" si="30"/>
        <v>16300</v>
      </c>
      <c r="G637" s="123">
        <f t="shared" si="33"/>
        <v>0.16666666666666666</v>
      </c>
      <c r="K637" s="236"/>
    </row>
    <row r="638" spans="1:11" s="64" customFormat="1" ht="25.5" x14ac:dyDescent="0.2">
      <c r="A638" s="32"/>
      <c r="B638" s="6">
        <v>5005</v>
      </c>
      <c r="C638" s="61" t="s">
        <v>185</v>
      </c>
      <c r="D638" s="88">
        <v>2051</v>
      </c>
      <c r="E638" s="115">
        <v>88</v>
      </c>
      <c r="F638" s="119">
        <f t="shared" si="30"/>
        <v>1963</v>
      </c>
      <c r="G638" s="123">
        <f t="shared" si="33"/>
        <v>4.2905899561189662E-2</v>
      </c>
      <c r="K638" s="236"/>
    </row>
    <row r="639" spans="1:11" s="64" customFormat="1" x14ac:dyDescent="0.2">
      <c r="A639" s="32"/>
      <c r="B639" s="6">
        <v>506</v>
      </c>
      <c r="C639" s="61" t="s">
        <v>162</v>
      </c>
      <c r="D639" s="88">
        <v>7305</v>
      </c>
      <c r="E639" s="115">
        <v>1131.6199999999999</v>
      </c>
      <c r="F639" s="119">
        <f t="shared" si="30"/>
        <v>6173.38</v>
      </c>
      <c r="G639" s="123">
        <f t="shared" si="33"/>
        <v>0.15491033538672142</v>
      </c>
      <c r="K639" s="236"/>
    </row>
    <row r="640" spans="1:11" s="64" customFormat="1" x14ac:dyDescent="0.2">
      <c r="A640" s="32"/>
      <c r="B640" s="10">
        <v>55</v>
      </c>
      <c r="C640" s="60" t="s">
        <v>17</v>
      </c>
      <c r="D640" s="97">
        <f>SUM(D641:D649)</f>
        <v>25003</v>
      </c>
      <c r="E640" s="138">
        <f>SUM(E641:E649)</f>
        <v>6964.2699999999995</v>
      </c>
      <c r="F640" s="130">
        <f t="shared" si="30"/>
        <v>18038.73</v>
      </c>
      <c r="G640" s="131">
        <f t="shared" si="33"/>
        <v>0.27853737551493818</v>
      </c>
      <c r="K640" s="236"/>
    </row>
    <row r="641" spans="1:11" s="64" customFormat="1" x14ac:dyDescent="0.2">
      <c r="A641" s="32"/>
      <c r="B641" s="6">
        <v>5500</v>
      </c>
      <c r="C641" s="61" t="s">
        <v>18</v>
      </c>
      <c r="D641" s="88">
        <v>445</v>
      </c>
      <c r="E641" s="115">
        <v>27.59</v>
      </c>
      <c r="F641" s="119">
        <f t="shared" ref="F641:F705" si="34">D641-E641</f>
        <v>417.41</v>
      </c>
      <c r="G641" s="123">
        <f t="shared" si="33"/>
        <v>6.2E-2</v>
      </c>
      <c r="K641" s="236"/>
    </row>
    <row r="642" spans="1:11" s="64" customFormat="1" x14ac:dyDescent="0.2">
      <c r="A642" s="32"/>
      <c r="B642" s="6">
        <v>5503</v>
      </c>
      <c r="C642" s="61" t="s">
        <v>19</v>
      </c>
      <c r="D642" s="88">
        <v>80</v>
      </c>
      <c r="E642" s="115">
        <v>0</v>
      </c>
      <c r="F642" s="119">
        <f t="shared" si="34"/>
        <v>80</v>
      </c>
      <c r="G642" s="123">
        <f t="shared" si="33"/>
        <v>0</v>
      </c>
      <c r="K642" s="236"/>
    </row>
    <row r="643" spans="1:11" s="64" customFormat="1" x14ac:dyDescent="0.2">
      <c r="A643" s="32"/>
      <c r="B643" s="6">
        <v>5504</v>
      </c>
      <c r="C643" s="61" t="s">
        <v>20</v>
      </c>
      <c r="D643" s="88">
        <v>350</v>
      </c>
      <c r="E643" s="115">
        <v>0</v>
      </c>
      <c r="F643" s="119">
        <f t="shared" si="34"/>
        <v>350</v>
      </c>
      <c r="G643" s="123">
        <f t="shared" si="33"/>
        <v>0</v>
      </c>
      <c r="K643" s="236"/>
    </row>
    <row r="644" spans="1:11" s="64" customFormat="1" x14ac:dyDescent="0.2">
      <c r="A644" s="32"/>
      <c r="B644" s="6">
        <v>5511</v>
      </c>
      <c r="C644" s="61" t="s">
        <v>163</v>
      </c>
      <c r="D644" s="88">
        <v>20623</v>
      </c>
      <c r="E644" s="115">
        <v>6772.62</v>
      </c>
      <c r="F644" s="119">
        <f t="shared" si="34"/>
        <v>13850.380000000001</v>
      </c>
      <c r="G644" s="123">
        <f t="shared" si="33"/>
        <v>0.32840129951995345</v>
      </c>
      <c r="K644" s="236"/>
    </row>
    <row r="645" spans="1:11" s="64" customFormat="1" x14ac:dyDescent="0.2">
      <c r="A645" s="32"/>
      <c r="B645" s="6">
        <v>5514</v>
      </c>
      <c r="C645" s="61" t="s">
        <v>164</v>
      </c>
      <c r="D645" s="88">
        <v>400</v>
      </c>
      <c r="E645" s="115">
        <v>58.11</v>
      </c>
      <c r="F645" s="119">
        <f t="shared" si="34"/>
        <v>341.89</v>
      </c>
      <c r="G645" s="123">
        <f t="shared" si="33"/>
        <v>0.14527499999999999</v>
      </c>
      <c r="K645" s="236"/>
    </row>
    <row r="646" spans="1:11" s="64" customFormat="1" x14ac:dyDescent="0.2">
      <c r="A646" s="34"/>
      <c r="B646" s="6">
        <v>5515</v>
      </c>
      <c r="C646" s="61" t="s">
        <v>22</v>
      </c>
      <c r="D646" s="88">
        <v>450</v>
      </c>
      <c r="E646" s="115">
        <v>105.95</v>
      </c>
      <c r="F646" s="119">
        <f t="shared" si="34"/>
        <v>344.05</v>
      </c>
      <c r="G646" s="123">
        <f t="shared" si="33"/>
        <v>0.23544444444444446</v>
      </c>
      <c r="K646" s="236"/>
    </row>
    <row r="647" spans="1:11" s="64" customFormat="1" x14ac:dyDescent="0.2">
      <c r="A647" s="34"/>
      <c r="B647" s="6">
        <v>5524</v>
      </c>
      <c r="C647" s="61" t="s">
        <v>24</v>
      </c>
      <c r="D647" s="88">
        <v>85</v>
      </c>
      <c r="E647" s="115">
        <v>0</v>
      </c>
      <c r="F647" s="119">
        <f t="shared" si="34"/>
        <v>85</v>
      </c>
      <c r="G647" s="123">
        <f t="shared" si="33"/>
        <v>0</v>
      </c>
      <c r="K647" s="236"/>
    </row>
    <row r="648" spans="1:11" s="64" customFormat="1" x14ac:dyDescent="0.2">
      <c r="A648" s="34"/>
      <c r="B648" s="6">
        <v>5525</v>
      </c>
      <c r="C648" s="61" t="s">
        <v>37</v>
      </c>
      <c r="D648" s="88">
        <v>2170</v>
      </c>
      <c r="E648" s="115">
        <v>0</v>
      </c>
      <c r="F648" s="119">
        <f t="shared" si="34"/>
        <v>2170</v>
      </c>
      <c r="G648" s="123">
        <f t="shared" si="33"/>
        <v>0</v>
      </c>
      <c r="K648" s="236"/>
    </row>
    <row r="649" spans="1:11" s="64" customFormat="1" x14ac:dyDescent="0.2">
      <c r="A649" s="34"/>
      <c r="B649" s="6">
        <v>5540</v>
      </c>
      <c r="C649" s="61" t="s">
        <v>175</v>
      </c>
      <c r="D649" s="88">
        <v>400</v>
      </c>
      <c r="E649" s="115">
        <v>0</v>
      </c>
      <c r="F649" s="119">
        <f t="shared" si="34"/>
        <v>400</v>
      </c>
      <c r="G649" s="123">
        <f t="shared" si="33"/>
        <v>0</v>
      </c>
      <c r="K649" s="236"/>
    </row>
    <row r="650" spans="1:11" s="9" customFormat="1" x14ac:dyDescent="0.2">
      <c r="A650" s="32" t="s">
        <v>382</v>
      </c>
      <c r="B650" s="10" t="s">
        <v>142</v>
      </c>
      <c r="C650" s="74"/>
      <c r="D650" s="97">
        <f>SUM(D651+D655)</f>
        <v>14572</v>
      </c>
      <c r="E650" s="138">
        <f>SUM(E651+E655)</f>
        <v>4093.37</v>
      </c>
      <c r="F650" s="130">
        <f t="shared" si="34"/>
        <v>10478.630000000001</v>
      </c>
      <c r="G650" s="131">
        <f t="shared" si="33"/>
        <v>0.2809065330771342</v>
      </c>
      <c r="K650" s="116"/>
    </row>
    <row r="651" spans="1:11" s="9" customFormat="1" x14ac:dyDescent="0.2">
      <c r="A651" s="32"/>
      <c r="B651" s="10">
        <v>50</v>
      </c>
      <c r="C651" s="60" t="s">
        <v>16</v>
      </c>
      <c r="D651" s="97">
        <f>SUM(D652+D654)</f>
        <v>5620</v>
      </c>
      <c r="E651" s="138">
        <f>SUM(E652+E654)</f>
        <v>923.22</v>
      </c>
      <c r="F651" s="130">
        <f t="shared" si="34"/>
        <v>4696.78</v>
      </c>
      <c r="G651" s="131">
        <f t="shared" si="33"/>
        <v>0.16427402135231317</v>
      </c>
      <c r="K651" s="116"/>
    </row>
    <row r="652" spans="1:11" s="9" customFormat="1" x14ac:dyDescent="0.2">
      <c r="A652" s="32"/>
      <c r="B652" s="6">
        <v>500</v>
      </c>
      <c r="C652" s="61" t="s">
        <v>161</v>
      </c>
      <c r="D652" s="99">
        <f>SUM(D653)</f>
        <v>4200</v>
      </c>
      <c r="E652" s="137">
        <f>SUM(E653)</f>
        <v>690</v>
      </c>
      <c r="F652" s="119">
        <f t="shared" si="34"/>
        <v>3510</v>
      </c>
      <c r="G652" s="123">
        <f t="shared" si="33"/>
        <v>0.16428571428571428</v>
      </c>
      <c r="K652" s="116"/>
    </row>
    <row r="653" spans="1:11" s="9" customFormat="1" x14ac:dyDescent="0.2">
      <c r="A653" s="32"/>
      <c r="B653" s="6">
        <v>50020</v>
      </c>
      <c r="C653" s="61" t="s">
        <v>168</v>
      </c>
      <c r="D653" s="88">
        <v>4200</v>
      </c>
      <c r="E653" s="115">
        <v>690</v>
      </c>
      <c r="F653" s="119">
        <f t="shared" si="34"/>
        <v>3510</v>
      </c>
      <c r="G653" s="123">
        <f t="shared" si="33"/>
        <v>0.16428571428571428</v>
      </c>
      <c r="K653" s="116"/>
    </row>
    <row r="654" spans="1:11" s="9" customFormat="1" x14ac:dyDescent="0.2">
      <c r="A654" s="32"/>
      <c r="B654" s="6">
        <v>506</v>
      </c>
      <c r="C654" s="61" t="s">
        <v>162</v>
      </c>
      <c r="D654" s="88">
        <v>1420</v>
      </c>
      <c r="E654" s="115">
        <v>233.22</v>
      </c>
      <c r="F654" s="119">
        <f t="shared" si="34"/>
        <v>1186.78</v>
      </c>
      <c r="G654" s="123">
        <f t="shared" si="33"/>
        <v>0.16423943661971832</v>
      </c>
      <c r="K654" s="116"/>
    </row>
    <row r="655" spans="1:11" s="9" customFormat="1" x14ac:dyDescent="0.2">
      <c r="A655" s="32"/>
      <c r="B655" s="10">
        <v>55</v>
      </c>
      <c r="C655" s="60" t="s">
        <v>17</v>
      </c>
      <c r="D655" s="97">
        <f>SUM(D656:D658)</f>
        <v>8952</v>
      </c>
      <c r="E655" s="138">
        <f>SUM(E656:E658)</f>
        <v>3170.1499999999996</v>
      </c>
      <c r="F655" s="130">
        <f t="shared" si="34"/>
        <v>5781.85</v>
      </c>
      <c r="G655" s="131">
        <f t="shared" si="33"/>
        <v>0.35412756925826627</v>
      </c>
      <c r="K655" s="116"/>
    </row>
    <row r="656" spans="1:11" x14ac:dyDescent="0.2">
      <c r="A656" s="34"/>
      <c r="B656" s="6">
        <v>5500</v>
      </c>
      <c r="C656" s="61" t="s">
        <v>18</v>
      </c>
      <c r="D656" s="88">
        <v>952</v>
      </c>
      <c r="E656" s="115">
        <v>89.04</v>
      </c>
      <c r="F656" s="119">
        <f t="shared" si="34"/>
        <v>862.96</v>
      </c>
      <c r="G656" s="123">
        <f t="shared" si="33"/>
        <v>9.3529411764705889E-2</v>
      </c>
    </row>
    <row r="657" spans="1:11" s="9" customFormat="1" x14ac:dyDescent="0.2">
      <c r="A657" s="32"/>
      <c r="B657" s="6">
        <v>5511</v>
      </c>
      <c r="C657" s="61" t="s">
        <v>163</v>
      </c>
      <c r="D657" s="88">
        <v>8000</v>
      </c>
      <c r="E657" s="115">
        <v>2068.91</v>
      </c>
      <c r="F657" s="119">
        <f t="shared" si="34"/>
        <v>5931.09</v>
      </c>
      <c r="G657" s="123">
        <f t="shared" si="33"/>
        <v>0.25861374999999998</v>
      </c>
      <c r="K657" s="116"/>
    </row>
    <row r="658" spans="1:11" s="9" customFormat="1" x14ac:dyDescent="0.2">
      <c r="A658" s="32"/>
      <c r="B658" s="6">
        <v>5515</v>
      </c>
      <c r="C658" s="61" t="s">
        <v>22</v>
      </c>
      <c r="D658" s="88">
        <v>0</v>
      </c>
      <c r="E658" s="115">
        <v>1012.2</v>
      </c>
      <c r="F658" s="119">
        <f t="shared" si="34"/>
        <v>-1012.2</v>
      </c>
      <c r="G658" s="123"/>
      <c r="K658" s="116"/>
    </row>
    <row r="659" spans="1:11" s="9" customFormat="1" x14ac:dyDescent="0.2">
      <c r="A659" s="32" t="s">
        <v>383</v>
      </c>
      <c r="B659" s="10" t="s">
        <v>412</v>
      </c>
      <c r="C659" s="74"/>
      <c r="D659" s="97">
        <f>SUM(D660+D664)</f>
        <v>4104</v>
      </c>
      <c r="E659" s="138">
        <f>SUM(E660+E664)</f>
        <v>605.16999999999996</v>
      </c>
      <c r="F659" s="130">
        <f t="shared" si="34"/>
        <v>3498.83</v>
      </c>
      <c r="G659" s="131">
        <f t="shared" si="33"/>
        <v>0.14745857699805068</v>
      </c>
      <c r="K659" s="116"/>
    </row>
    <row r="660" spans="1:11" s="9" customFormat="1" x14ac:dyDescent="0.2">
      <c r="A660" s="32"/>
      <c r="B660" s="10">
        <v>50</v>
      </c>
      <c r="C660" s="60" t="s">
        <v>16</v>
      </c>
      <c r="D660" s="97">
        <f>SUM(D661+D663)</f>
        <v>843</v>
      </c>
      <c r="E660" s="138">
        <f>SUM(E661+E663)</f>
        <v>0</v>
      </c>
      <c r="F660" s="130">
        <f t="shared" si="34"/>
        <v>843</v>
      </c>
      <c r="G660" s="131">
        <f t="shared" si="33"/>
        <v>0</v>
      </c>
      <c r="K660" s="116"/>
    </row>
    <row r="661" spans="1:11" s="9" customFormat="1" x14ac:dyDescent="0.2">
      <c r="A661" s="32"/>
      <c r="B661" s="6">
        <v>500</v>
      </c>
      <c r="C661" s="61" t="s">
        <v>161</v>
      </c>
      <c r="D661" s="99">
        <f>SUM(D662:D662)</f>
        <v>630</v>
      </c>
      <c r="E661" s="137">
        <f>SUM(E662:E662)</f>
        <v>0</v>
      </c>
      <c r="F661" s="119">
        <f t="shared" si="34"/>
        <v>630</v>
      </c>
      <c r="G661" s="123">
        <f t="shared" si="33"/>
        <v>0</v>
      </c>
      <c r="K661" s="116"/>
    </row>
    <row r="662" spans="1:11" s="9" customFormat="1" x14ac:dyDescent="0.2">
      <c r="A662" s="32"/>
      <c r="B662" s="6">
        <v>50020</v>
      </c>
      <c r="C662" s="61" t="s">
        <v>168</v>
      </c>
      <c r="D662" s="88">
        <v>630</v>
      </c>
      <c r="E662" s="115">
        <v>0</v>
      </c>
      <c r="F662" s="119">
        <f t="shared" si="34"/>
        <v>630</v>
      </c>
      <c r="G662" s="123">
        <f t="shared" si="33"/>
        <v>0</v>
      </c>
      <c r="K662" s="116"/>
    </row>
    <row r="663" spans="1:11" s="9" customFormat="1" x14ac:dyDescent="0.2">
      <c r="A663" s="32"/>
      <c r="B663" s="6">
        <v>506</v>
      </c>
      <c r="C663" s="61" t="s">
        <v>162</v>
      </c>
      <c r="D663" s="88">
        <v>213</v>
      </c>
      <c r="E663" s="115">
        <v>0</v>
      </c>
      <c r="F663" s="119">
        <f t="shared" si="34"/>
        <v>213</v>
      </c>
      <c r="G663" s="123">
        <f t="shared" si="33"/>
        <v>0</v>
      </c>
      <c r="K663" s="116"/>
    </row>
    <row r="664" spans="1:11" s="9" customFormat="1" x14ac:dyDescent="0.2">
      <c r="A664" s="32"/>
      <c r="B664" s="10">
        <v>55</v>
      </c>
      <c r="C664" s="60" t="s">
        <v>17</v>
      </c>
      <c r="D664" s="97">
        <f>SUM(D665:D666)</f>
        <v>3261</v>
      </c>
      <c r="E664" s="138">
        <f>SUM(E665:E666)</f>
        <v>605.16999999999996</v>
      </c>
      <c r="F664" s="130">
        <f t="shared" si="34"/>
        <v>2655.83</v>
      </c>
      <c r="G664" s="131">
        <f t="shared" si="33"/>
        <v>0.18557804354492485</v>
      </c>
      <c r="K664" s="116"/>
    </row>
    <row r="665" spans="1:11" s="9" customFormat="1" x14ac:dyDescent="0.2">
      <c r="A665" s="32"/>
      <c r="B665" s="6">
        <v>5511</v>
      </c>
      <c r="C665" s="61" t="s">
        <v>163</v>
      </c>
      <c r="D665" s="88">
        <v>2761</v>
      </c>
      <c r="E665" s="115">
        <v>605.16999999999996</v>
      </c>
      <c r="F665" s="119">
        <f t="shared" si="34"/>
        <v>2155.83</v>
      </c>
      <c r="G665" s="123">
        <f t="shared" si="33"/>
        <v>0.21918507787033681</v>
      </c>
      <c r="K665" s="116"/>
    </row>
    <row r="666" spans="1:11" s="9" customFormat="1" x14ac:dyDescent="0.2">
      <c r="A666" s="32"/>
      <c r="B666" s="6">
        <v>5515</v>
      </c>
      <c r="C666" s="61" t="s">
        <v>22</v>
      </c>
      <c r="D666" s="88">
        <v>500</v>
      </c>
      <c r="E666" s="115">
        <v>0</v>
      </c>
      <c r="F666" s="119">
        <f t="shared" si="34"/>
        <v>500</v>
      </c>
      <c r="G666" s="123">
        <f t="shared" si="33"/>
        <v>0</v>
      </c>
      <c r="K666" s="116"/>
    </row>
    <row r="667" spans="1:11" s="9" customFormat="1" x14ac:dyDescent="0.2">
      <c r="A667" s="32" t="s">
        <v>52</v>
      </c>
      <c r="B667" s="10" t="s">
        <v>121</v>
      </c>
      <c r="C667" s="74"/>
      <c r="D667" s="97">
        <f>SUM(D668)</f>
        <v>42000</v>
      </c>
      <c r="E667" s="138">
        <f>SUM(E668)</f>
        <v>5174.1899999999996</v>
      </c>
      <c r="F667" s="130">
        <f t="shared" si="34"/>
        <v>36825.81</v>
      </c>
      <c r="G667" s="131">
        <f t="shared" si="33"/>
        <v>0.12319499999999999</v>
      </c>
      <c r="K667" s="116"/>
    </row>
    <row r="668" spans="1:11" s="9" customFormat="1" x14ac:dyDescent="0.2">
      <c r="A668" s="32"/>
      <c r="B668" s="10">
        <v>55</v>
      </c>
      <c r="C668" s="60" t="s">
        <v>17</v>
      </c>
      <c r="D668" s="97">
        <f>SUM(D669)</f>
        <v>42000</v>
      </c>
      <c r="E668" s="138">
        <f>SUM(E669)</f>
        <v>5174.1899999999996</v>
      </c>
      <c r="F668" s="130">
        <f t="shared" si="34"/>
        <v>36825.81</v>
      </c>
      <c r="G668" s="131">
        <f t="shared" si="33"/>
        <v>0.12319499999999999</v>
      </c>
      <c r="K668" s="116"/>
    </row>
    <row r="669" spans="1:11" s="9" customFormat="1" x14ac:dyDescent="0.2">
      <c r="A669" s="34"/>
      <c r="B669" s="6">
        <v>5525</v>
      </c>
      <c r="C669" s="61" t="s">
        <v>37</v>
      </c>
      <c r="D669" s="99">
        <f>SUM(D670:D679)</f>
        <v>42000</v>
      </c>
      <c r="E669" s="137">
        <f>SUM(E670:E679)</f>
        <v>5174.1899999999996</v>
      </c>
      <c r="F669" s="119">
        <f t="shared" si="34"/>
        <v>36825.81</v>
      </c>
      <c r="G669" s="123">
        <f t="shared" si="33"/>
        <v>0.12319499999999999</v>
      </c>
      <c r="K669" s="116"/>
    </row>
    <row r="670" spans="1:11" s="9" customFormat="1" x14ac:dyDescent="0.2">
      <c r="A670" s="34" t="s">
        <v>385</v>
      </c>
      <c r="B670" s="10"/>
      <c r="C670" s="62" t="s">
        <v>326</v>
      </c>
      <c r="D670" s="88">
        <v>7350</v>
      </c>
      <c r="E670" s="115">
        <v>5174.1899999999996</v>
      </c>
      <c r="F670" s="119">
        <f t="shared" si="34"/>
        <v>2175.8100000000004</v>
      </c>
      <c r="G670" s="123">
        <f t="shared" si="33"/>
        <v>0.70397142857142847</v>
      </c>
      <c r="K670" s="116"/>
    </row>
    <row r="671" spans="1:11" s="9" customFormat="1" x14ac:dyDescent="0.2">
      <c r="A671" s="34" t="s">
        <v>384</v>
      </c>
      <c r="B671" s="10"/>
      <c r="C671" s="62" t="s">
        <v>72</v>
      </c>
      <c r="D671" s="88">
        <v>21000</v>
      </c>
      <c r="E671" s="115">
        <v>0</v>
      </c>
      <c r="F671" s="119">
        <f t="shared" si="34"/>
        <v>21000</v>
      </c>
      <c r="G671" s="123">
        <f t="shared" si="33"/>
        <v>0</v>
      </c>
      <c r="K671" s="116"/>
    </row>
    <row r="672" spans="1:11" s="9" customFormat="1" x14ac:dyDescent="0.2">
      <c r="A672" s="34" t="s">
        <v>386</v>
      </c>
      <c r="B672" s="10"/>
      <c r="C672" s="62" t="s">
        <v>1</v>
      </c>
      <c r="D672" s="88">
        <v>1000</v>
      </c>
      <c r="E672" s="115">
        <v>0</v>
      </c>
      <c r="F672" s="119">
        <f t="shared" si="34"/>
        <v>1000</v>
      </c>
      <c r="G672" s="123">
        <f t="shared" si="33"/>
        <v>0</v>
      </c>
      <c r="K672" s="116"/>
    </row>
    <row r="673" spans="1:11" s="9" customFormat="1" x14ac:dyDescent="0.2">
      <c r="A673" s="34" t="s">
        <v>386</v>
      </c>
      <c r="B673" s="6"/>
      <c r="C673" s="62" t="s">
        <v>237</v>
      </c>
      <c r="D673" s="88">
        <v>2350</v>
      </c>
      <c r="E673" s="115">
        <v>0</v>
      </c>
      <c r="F673" s="119">
        <f t="shared" si="34"/>
        <v>2350</v>
      </c>
      <c r="G673" s="123">
        <f t="shared" si="33"/>
        <v>0</v>
      </c>
      <c r="K673" s="116"/>
    </row>
    <row r="674" spans="1:11" s="9" customFormat="1" x14ac:dyDescent="0.2">
      <c r="A674" s="34" t="s">
        <v>386</v>
      </c>
      <c r="B674" s="6"/>
      <c r="C674" s="62" t="s">
        <v>327</v>
      </c>
      <c r="D674" s="88">
        <v>1000</v>
      </c>
      <c r="E674" s="115">
        <v>0</v>
      </c>
      <c r="F674" s="119">
        <f t="shared" si="34"/>
        <v>1000</v>
      </c>
      <c r="G674" s="123">
        <f t="shared" si="33"/>
        <v>0</v>
      </c>
      <c r="K674" s="116"/>
    </row>
    <row r="675" spans="1:11" s="9" customFormat="1" x14ac:dyDescent="0.2">
      <c r="A675" s="34" t="s">
        <v>386</v>
      </c>
      <c r="B675" s="6"/>
      <c r="C675" s="62" t="s">
        <v>328</v>
      </c>
      <c r="D675" s="88">
        <v>800</v>
      </c>
      <c r="E675" s="115">
        <v>0</v>
      </c>
      <c r="F675" s="119">
        <f t="shared" si="34"/>
        <v>800</v>
      </c>
      <c r="G675" s="123">
        <f t="shared" si="33"/>
        <v>0</v>
      </c>
      <c r="K675" s="116"/>
    </row>
    <row r="676" spans="1:11" s="9" customFormat="1" x14ac:dyDescent="0.2">
      <c r="A676" s="34" t="s">
        <v>386</v>
      </c>
      <c r="B676" s="6"/>
      <c r="C676" s="62" t="s">
        <v>414</v>
      </c>
      <c r="D676" s="88">
        <v>500</v>
      </c>
      <c r="E676" s="115">
        <v>0</v>
      </c>
      <c r="F676" s="119">
        <f t="shared" si="34"/>
        <v>500</v>
      </c>
      <c r="G676" s="123">
        <f t="shared" si="33"/>
        <v>0</v>
      </c>
      <c r="K676" s="116"/>
    </row>
    <row r="677" spans="1:11" s="9" customFormat="1" x14ac:dyDescent="0.2">
      <c r="A677" s="34" t="s">
        <v>386</v>
      </c>
      <c r="B677" s="6"/>
      <c r="C677" s="62" t="s">
        <v>490</v>
      </c>
      <c r="D677" s="88">
        <v>1500</v>
      </c>
      <c r="E677" s="115">
        <v>0</v>
      </c>
      <c r="F677" s="119">
        <f t="shared" si="34"/>
        <v>1500</v>
      </c>
      <c r="G677" s="123">
        <f t="shared" si="33"/>
        <v>0</v>
      </c>
      <c r="K677" s="116"/>
    </row>
    <row r="678" spans="1:11" s="9" customFormat="1" x14ac:dyDescent="0.2">
      <c r="A678" s="34" t="s">
        <v>386</v>
      </c>
      <c r="B678" s="6"/>
      <c r="C678" s="62" t="s">
        <v>448</v>
      </c>
      <c r="D678" s="88">
        <v>1500</v>
      </c>
      <c r="E678" s="115">
        <v>0</v>
      </c>
      <c r="F678" s="119">
        <f t="shared" si="34"/>
        <v>1500</v>
      </c>
      <c r="G678" s="123">
        <f t="shared" si="33"/>
        <v>0</v>
      </c>
      <c r="K678" s="116"/>
    </row>
    <row r="679" spans="1:11" s="9" customFormat="1" x14ac:dyDescent="0.2">
      <c r="A679" s="34" t="s">
        <v>386</v>
      </c>
      <c r="B679" s="6"/>
      <c r="C679" s="62" t="s">
        <v>463</v>
      </c>
      <c r="D679" s="88">
        <v>5000</v>
      </c>
      <c r="E679" s="115">
        <v>0</v>
      </c>
      <c r="F679" s="119">
        <f t="shared" si="34"/>
        <v>5000</v>
      </c>
      <c r="G679" s="123">
        <f t="shared" si="33"/>
        <v>0</v>
      </c>
      <c r="K679" s="116"/>
    </row>
    <row r="680" spans="1:11" s="9" customFormat="1" x14ac:dyDescent="0.2">
      <c r="A680" s="32" t="s">
        <v>408</v>
      </c>
      <c r="B680" s="10" t="s">
        <v>329</v>
      </c>
      <c r="C680" s="74"/>
      <c r="D680" s="97">
        <f>SUM(D681)</f>
        <v>4200</v>
      </c>
      <c r="E680" s="138">
        <f>SUM(E681)</f>
        <v>0</v>
      </c>
      <c r="F680" s="130">
        <f t="shared" si="34"/>
        <v>4200</v>
      </c>
      <c r="G680" s="131">
        <f t="shared" si="33"/>
        <v>0</v>
      </c>
      <c r="K680" s="116"/>
    </row>
    <row r="681" spans="1:11" s="9" customFormat="1" x14ac:dyDescent="0.2">
      <c r="A681" s="32"/>
      <c r="B681" s="10">
        <v>55</v>
      </c>
      <c r="C681" s="60" t="s">
        <v>17</v>
      </c>
      <c r="D681" s="97">
        <f>SUM(D682)</f>
        <v>4200</v>
      </c>
      <c r="E681" s="138">
        <f>SUM(E682)</f>
        <v>0</v>
      </c>
      <c r="F681" s="130">
        <f t="shared" si="34"/>
        <v>4200</v>
      </c>
      <c r="G681" s="131">
        <f t="shared" si="33"/>
        <v>0</v>
      </c>
      <c r="K681" s="116"/>
    </row>
    <row r="682" spans="1:11" s="9" customFormat="1" x14ac:dyDescent="0.2">
      <c r="A682" s="32"/>
      <c r="B682" s="6">
        <v>5525</v>
      </c>
      <c r="C682" s="61" t="s">
        <v>37</v>
      </c>
      <c r="D682" s="99">
        <f>SUM(D683:D685)</f>
        <v>4200</v>
      </c>
      <c r="E682" s="137">
        <f>SUM(E683:E685)</f>
        <v>0</v>
      </c>
      <c r="F682" s="119">
        <f t="shared" si="34"/>
        <v>4200</v>
      </c>
      <c r="G682" s="123">
        <f t="shared" si="33"/>
        <v>0</v>
      </c>
      <c r="K682" s="116"/>
    </row>
    <row r="683" spans="1:11" s="9" customFormat="1" x14ac:dyDescent="0.2">
      <c r="A683" s="32"/>
      <c r="B683" s="10"/>
      <c r="C683" s="62" t="s">
        <v>330</v>
      </c>
      <c r="D683" s="88">
        <v>700</v>
      </c>
      <c r="E683" s="115">
        <v>0</v>
      </c>
      <c r="F683" s="119">
        <f t="shared" si="34"/>
        <v>700</v>
      </c>
      <c r="G683" s="123">
        <f t="shared" si="33"/>
        <v>0</v>
      </c>
      <c r="K683" s="116"/>
    </row>
    <row r="684" spans="1:11" s="9" customFormat="1" x14ac:dyDescent="0.2">
      <c r="A684" s="34"/>
      <c r="B684" s="6"/>
      <c r="C684" s="62" t="s">
        <v>520</v>
      </c>
      <c r="D684" s="88">
        <v>3000</v>
      </c>
      <c r="E684" s="115">
        <v>0</v>
      </c>
      <c r="F684" s="119">
        <f t="shared" si="34"/>
        <v>3000</v>
      </c>
      <c r="G684" s="123">
        <f t="shared" si="33"/>
        <v>0</v>
      </c>
      <c r="K684" s="116"/>
    </row>
    <row r="685" spans="1:11" s="9" customFormat="1" x14ac:dyDescent="0.2">
      <c r="A685" s="34"/>
      <c r="B685" s="6"/>
      <c r="C685" s="62" t="s">
        <v>521</v>
      </c>
      <c r="D685" s="88">
        <v>500</v>
      </c>
      <c r="E685" s="115">
        <v>0</v>
      </c>
      <c r="F685" s="119">
        <f t="shared" si="34"/>
        <v>500</v>
      </c>
      <c r="G685" s="123">
        <f t="shared" si="33"/>
        <v>0</v>
      </c>
      <c r="K685" s="116"/>
    </row>
    <row r="686" spans="1:11" s="9" customFormat="1" x14ac:dyDescent="0.2">
      <c r="A686" s="32" t="s">
        <v>387</v>
      </c>
      <c r="B686" s="10" t="s">
        <v>26</v>
      </c>
      <c r="C686" s="74"/>
      <c r="D686" s="97">
        <f>SUM(D687+D691)</f>
        <v>51339</v>
      </c>
      <c r="E686" s="138">
        <f>SUM(E687+E691)</f>
        <v>8622.64</v>
      </c>
      <c r="F686" s="130">
        <f t="shared" si="34"/>
        <v>42716.36</v>
      </c>
      <c r="G686" s="131">
        <f t="shared" si="33"/>
        <v>0.16795496601024562</v>
      </c>
      <c r="K686" s="116"/>
    </row>
    <row r="687" spans="1:11" s="9" customFormat="1" x14ac:dyDescent="0.2">
      <c r="A687" s="32"/>
      <c r="B687" s="10">
        <v>50</v>
      </c>
      <c r="C687" s="60" t="s">
        <v>16</v>
      </c>
      <c r="D687" s="97">
        <f>SUM(D688+D690)</f>
        <v>37892</v>
      </c>
      <c r="E687" s="138">
        <f>SUM(E688+E690)</f>
        <v>6315.36</v>
      </c>
      <c r="F687" s="130">
        <f t="shared" si="34"/>
        <v>31576.639999999999</v>
      </c>
      <c r="G687" s="131">
        <f t="shared" si="33"/>
        <v>0.16666737042119709</v>
      </c>
      <c r="K687" s="116"/>
    </row>
    <row r="688" spans="1:11" s="9" customFormat="1" x14ac:dyDescent="0.2">
      <c r="A688" s="32"/>
      <c r="B688" s="6">
        <v>500</v>
      </c>
      <c r="C688" s="61" t="s">
        <v>161</v>
      </c>
      <c r="D688" s="99">
        <f>SUM(D689)</f>
        <v>28320</v>
      </c>
      <c r="E688" s="137">
        <f>SUM(E689)</f>
        <v>4720</v>
      </c>
      <c r="F688" s="119">
        <f t="shared" si="34"/>
        <v>23600</v>
      </c>
      <c r="G688" s="123">
        <f t="shared" si="33"/>
        <v>0.16666666666666666</v>
      </c>
      <c r="K688" s="116"/>
    </row>
    <row r="689" spans="1:11" s="9" customFormat="1" x14ac:dyDescent="0.2">
      <c r="A689" s="32"/>
      <c r="B689" s="6">
        <v>50020</v>
      </c>
      <c r="C689" s="61" t="s">
        <v>168</v>
      </c>
      <c r="D689" s="88">
        <v>28320</v>
      </c>
      <c r="E689" s="115">
        <v>4720</v>
      </c>
      <c r="F689" s="119">
        <f t="shared" si="34"/>
        <v>23600</v>
      </c>
      <c r="G689" s="123">
        <f t="shared" si="33"/>
        <v>0.16666666666666666</v>
      </c>
      <c r="K689" s="116"/>
    </row>
    <row r="690" spans="1:11" s="9" customFormat="1" x14ac:dyDescent="0.2">
      <c r="A690" s="32"/>
      <c r="B690" s="6">
        <v>506</v>
      </c>
      <c r="C690" s="61" t="s">
        <v>162</v>
      </c>
      <c r="D690" s="88">
        <v>9572</v>
      </c>
      <c r="E690" s="115">
        <v>1595.36</v>
      </c>
      <c r="F690" s="119">
        <f t="shared" si="34"/>
        <v>7976.64</v>
      </c>
      <c r="G690" s="123">
        <f t="shared" si="33"/>
        <v>0.16666945256999582</v>
      </c>
      <c r="K690" s="116"/>
    </row>
    <row r="691" spans="1:11" s="9" customFormat="1" x14ac:dyDescent="0.2">
      <c r="A691" s="32"/>
      <c r="B691" s="10">
        <v>55</v>
      </c>
      <c r="C691" s="60" t="s">
        <v>17</v>
      </c>
      <c r="D691" s="97">
        <f>SUM(D692:D700)</f>
        <v>13447</v>
      </c>
      <c r="E691" s="138">
        <f>SUM(E692:E700)</f>
        <v>2307.2799999999997</v>
      </c>
      <c r="F691" s="130">
        <f t="shared" si="34"/>
        <v>11139.720000000001</v>
      </c>
      <c r="G691" s="131">
        <f t="shared" si="33"/>
        <v>0.17158325277013459</v>
      </c>
      <c r="K691" s="116"/>
    </row>
    <row r="692" spans="1:11" s="9" customFormat="1" x14ac:dyDescent="0.2">
      <c r="A692" s="32"/>
      <c r="B692" s="6">
        <v>5500</v>
      </c>
      <c r="C692" s="61" t="s">
        <v>18</v>
      </c>
      <c r="D692" s="88">
        <v>1608</v>
      </c>
      <c r="E692" s="115">
        <v>319.23</v>
      </c>
      <c r="F692" s="119">
        <f t="shared" si="34"/>
        <v>1288.77</v>
      </c>
      <c r="G692" s="123">
        <f t="shared" si="33"/>
        <v>0.19852611940298509</v>
      </c>
      <c r="K692" s="116"/>
    </row>
    <row r="693" spans="1:11" s="9" customFormat="1" x14ac:dyDescent="0.2">
      <c r="A693" s="32"/>
      <c r="B693" s="6">
        <v>5503</v>
      </c>
      <c r="C693" s="61" t="s">
        <v>19</v>
      </c>
      <c r="D693" s="88">
        <v>265</v>
      </c>
      <c r="E693" s="115">
        <v>0</v>
      </c>
      <c r="F693" s="119">
        <f t="shared" si="34"/>
        <v>265</v>
      </c>
      <c r="G693" s="123">
        <f t="shared" si="33"/>
        <v>0</v>
      </c>
      <c r="K693" s="116"/>
    </row>
    <row r="694" spans="1:11" s="9" customFormat="1" x14ac:dyDescent="0.2">
      <c r="A694" s="32"/>
      <c r="B694" s="6">
        <v>5504</v>
      </c>
      <c r="C694" s="61" t="s">
        <v>20</v>
      </c>
      <c r="D694" s="88">
        <v>469</v>
      </c>
      <c r="E694" s="115">
        <v>234</v>
      </c>
      <c r="F694" s="119">
        <f t="shared" si="34"/>
        <v>235</v>
      </c>
      <c r="G694" s="123">
        <f t="shared" si="33"/>
        <v>0.49893390191897652</v>
      </c>
      <c r="K694" s="116"/>
    </row>
    <row r="695" spans="1:11" s="9" customFormat="1" x14ac:dyDescent="0.2">
      <c r="A695" s="32"/>
      <c r="B695" s="6">
        <v>5511</v>
      </c>
      <c r="C695" s="61" t="s">
        <v>163</v>
      </c>
      <c r="D695" s="88">
        <v>5426</v>
      </c>
      <c r="E695" s="115">
        <v>1058.44</v>
      </c>
      <c r="F695" s="119">
        <f t="shared" si="34"/>
        <v>4367.5599999999995</v>
      </c>
      <c r="G695" s="123">
        <f t="shared" si="33"/>
        <v>0.19506819019535571</v>
      </c>
      <c r="K695" s="116"/>
    </row>
    <row r="696" spans="1:11" s="9" customFormat="1" x14ac:dyDescent="0.2">
      <c r="A696" s="32"/>
      <c r="B696" s="6">
        <v>5513</v>
      </c>
      <c r="C696" s="61" t="s">
        <v>21</v>
      </c>
      <c r="D696" s="88">
        <v>2162</v>
      </c>
      <c r="E696" s="115">
        <v>290.05</v>
      </c>
      <c r="F696" s="119">
        <f t="shared" si="34"/>
        <v>1871.95</v>
      </c>
      <c r="G696" s="123">
        <f t="shared" si="33"/>
        <v>0.13415818686401482</v>
      </c>
      <c r="K696" s="116"/>
    </row>
    <row r="697" spans="1:11" s="9" customFormat="1" x14ac:dyDescent="0.2">
      <c r="A697" s="32"/>
      <c r="B697" s="6">
        <v>5514</v>
      </c>
      <c r="C697" s="61" t="s">
        <v>164</v>
      </c>
      <c r="D697" s="88">
        <v>1062</v>
      </c>
      <c r="E697" s="115">
        <v>61.71</v>
      </c>
      <c r="F697" s="119">
        <f t="shared" si="34"/>
        <v>1000.29</v>
      </c>
      <c r="G697" s="123">
        <f>E697/D697</f>
        <v>5.8107344632768364E-2</v>
      </c>
      <c r="K697" s="116"/>
    </row>
    <row r="698" spans="1:11" s="9" customFormat="1" x14ac:dyDescent="0.2">
      <c r="A698" s="32"/>
      <c r="B698" s="6">
        <v>5515</v>
      </c>
      <c r="C698" s="61" t="s">
        <v>22</v>
      </c>
      <c r="D698" s="88">
        <v>1450</v>
      </c>
      <c r="E698" s="115">
        <v>277.19</v>
      </c>
      <c r="F698" s="119">
        <f t="shared" si="34"/>
        <v>1172.81</v>
      </c>
      <c r="G698" s="123">
        <f>E698/D698</f>
        <v>0.19116551724137931</v>
      </c>
      <c r="K698" s="116"/>
    </row>
    <row r="699" spans="1:11" s="9" customFormat="1" x14ac:dyDescent="0.2">
      <c r="A699" s="32"/>
      <c r="B699" s="6">
        <v>5522</v>
      </c>
      <c r="C699" s="61" t="s">
        <v>63</v>
      </c>
      <c r="D699" s="88">
        <v>0</v>
      </c>
      <c r="E699" s="115">
        <v>16.71</v>
      </c>
      <c r="F699" s="119">
        <f t="shared" si="34"/>
        <v>-16.71</v>
      </c>
      <c r="G699" s="123"/>
      <c r="K699" s="116"/>
    </row>
    <row r="700" spans="1:11" s="9" customFormat="1" x14ac:dyDescent="0.2">
      <c r="A700" s="32"/>
      <c r="B700" s="6">
        <v>5525</v>
      </c>
      <c r="C700" s="61" t="s">
        <v>37</v>
      </c>
      <c r="D700" s="88">
        <v>1005</v>
      </c>
      <c r="E700" s="115">
        <v>49.95</v>
      </c>
      <c r="F700" s="119">
        <f t="shared" si="34"/>
        <v>955.05</v>
      </c>
      <c r="G700" s="123">
        <f t="shared" ref="G700:G765" si="35">E700/D700</f>
        <v>4.9701492537313437E-2</v>
      </c>
      <c r="K700" s="116"/>
    </row>
    <row r="701" spans="1:11" s="9" customFormat="1" x14ac:dyDescent="0.2">
      <c r="A701" s="32" t="s">
        <v>388</v>
      </c>
      <c r="B701" s="10" t="s">
        <v>145</v>
      </c>
      <c r="C701" s="74"/>
      <c r="D701" s="97">
        <f>SUM(D702+D706)</f>
        <v>47151</v>
      </c>
      <c r="E701" s="138">
        <f>SUM(E702+E706)</f>
        <v>4626.24</v>
      </c>
      <c r="F701" s="130">
        <f t="shared" si="34"/>
        <v>42524.76</v>
      </c>
      <c r="G701" s="131">
        <f t="shared" si="35"/>
        <v>9.8115416428071506E-2</v>
      </c>
      <c r="K701" s="116"/>
    </row>
    <row r="702" spans="1:11" s="9" customFormat="1" x14ac:dyDescent="0.2">
      <c r="A702" s="32"/>
      <c r="B702" s="10">
        <v>50</v>
      </c>
      <c r="C702" s="60" t="s">
        <v>16</v>
      </c>
      <c r="D702" s="97">
        <f>SUM(D703+D705)</f>
        <v>14451</v>
      </c>
      <c r="E702" s="138">
        <f>SUM(E703+E705)</f>
        <v>2174.25</v>
      </c>
      <c r="F702" s="130">
        <f t="shared" si="34"/>
        <v>12276.75</v>
      </c>
      <c r="G702" s="131">
        <f t="shared" si="35"/>
        <v>0.15045671579821465</v>
      </c>
      <c r="K702" s="116"/>
    </row>
    <row r="703" spans="1:11" s="9" customFormat="1" x14ac:dyDescent="0.2">
      <c r="A703" s="32"/>
      <c r="B703" s="6">
        <v>500</v>
      </c>
      <c r="C703" s="61" t="s">
        <v>161</v>
      </c>
      <c r="D703" s="99">
        <f>SUM(D704)</f>
        <v>10800</v>
      </c>
      <c r="E703" s="137">
        <f>SUM(E704)</f>
        <v>1625</v>
      </c>
      <c r="F703" s="119">
        <f t="shared" si="34"/>
        <v>9175</v>
      </c>
      <c r="G703" s="123">
        <f t="shared" si="35"/>
        <v>0.15046296296296297</v>
      </c>
      <c r="K703" s="116"/>
    </row>
    <row r="704" spans="1:11" s="9" customFormat="1" x14ac:dyDescent="0.2">
      <c r="A704" s="32"/>
      <c r="B704" s="6">
        <v>50020</v>
      </c>
      <c r="C704" s="61" t="s">
        <v>168</v>
      </c>
      <c r="D704" s="88">
        <v>10800</v>
      </c>
      <c r="E704" s="115">
        <v>1625</v>
      </c>
      <c r="F704" s="119">
        <f t="shared" si="34"/>
        <v>9175</v>
      </c>
      <c r="G704" s="123">
        <f t="shared" si="35"/>
        <v>0.15046296296296297</v>
      </c>
      <c r="K704" s="116"/>
    </row>
    <row r="705" spans="1:11" s="9" customFormat="1" x14ac:dyDescent="0.2">
      <c r="A705" s="32"/>
      <c r="B705" s="6">
        <v>506</v>
      </c>
      <c r="C705" s="61" t="s">
        <v>162</v>
      </c>
      <c r="D705" s="88">
        <v>3651</v>
      </c>
      <c r="E705" s="115">
        <v>549.25</v>
      </c>
      <c r="F705" s="119">
        <f t="shared" si="34"/>
        <v>3101.75</v>
      </c>
      <c r="G705" s="123">
        <f t="shared" si="35"/>
        <v>0.15043823609969872</v>
      </c>
      <c r="K705" s="116"/>
    </row>
    <row r="706" spans="1:11" s="9" customFormat="1" x14ac:dyDescent="0.2">
      <c r="A706" s="32"/>
      <c r="B706" s="10">
        <v>55</v>
      </c>
      <c r="C706" s="60" t="s">
        <v>17</v>
      </c>
      <c r="D706" s="97">
        <f>SUM(D707:D712)</f>
        <v>32700</v>
      </c>
      <c r="E706" s="138">
        <f>SUM(E707:E712)</f>
        <v>2451.9899999999998</v>
      </c>
      <c r="F706" s="130">
        <f t="shared" ref="F706:F773" si="36">D706-E706</f>
        <v>30248.010000000002</v>
      </c>
      <c r="G706" s="131">
        <f t="shared" si="35"/>
        <v>7.4984403669724767E-2</v>
      </c>
      <c r="K706" s="116"/>
    </row>
    <row r="707" spans="1:11" s="9" customFormat="1" x14ac:dyDescent="0.2">
      <c r="A707" s="32"/>
      <c r="B707" s="6">
        <v>5500</v>
      </c>
      <c r="C707" s="61" t="s">
        <v>18</v>
      </c>
      <c r="D707" s="88">
        <v>350</v>
      </c>
      <c r="E707" s="115">
        <v>52.77</v>
      </c>
      <c r="F707" s="119">
        <f t="shared" si="36"/>
        <v>297.23</v>
      </c>
      <c r="G707" s="123">
        <f t="shared" si="35"/>
        <v>0.15077142857142858</v>
      </c>
      <c r="K707" s="116"/>
    </row>
    <row r="708" spans="1:11" s="9" customFormat="1" x14ac:dyDescent="0.2">
      <c r="A708" s="32"/>
      <c r="B708" s="6">
        <v>5504</v>
      </c>
      <c r="C708" s="61" t="s">
        <v>20</v>
      </c>
      <c r="D708" s="88">
        <v>250</v>
      </c>
      <c r="E708" s="115">
        <v>0</v>
      </c>
      <c r="F708" s="119">
        <f t="shared" si="36"/>
        <v>250</v>
      </c>
      <c r="G708" s="123">
        <f t="shared" si="35"/>
        <v>0</v>
      </c>
      <c r="K708" s="116"/>
    </row>
    <row r="709" spans="1:11" s="9" customFormat="1" x14ac:dyDescent="0.2">
      <c r="A709" s="32"/>
      <c r="B709" s="6">
        <v>5511</v>
      </c>
      <c r="C709" s="61" t="s">
        <v>163</v>
      </c>
      <c r="D709" s="88">
        <v>400</v>
      </c>
      <c r="E709" s="115">
        <v>1077.83</v>
      </c>
      <c r="F709" s="119">
        <f t="shared" si="36"/>
        <v>-677.82999999999993</v>
      </c>
      <c r="G709" s="123">
        <f t="shared" si="35"/>
        <v>2.6945749999999999</v>
      </c>
      <c r="K709" s="116"/>
    </row>
    <row r="710" spans="1:11" s="9" customFormat="1" x14ac:dyDescent="0.2">
      <c r="A710" s="32"/>
      <c r="B710" s="6">
        <v>5514</v>
      </c>
      <c r="C710" s="61" t="s">
        <v>164</v>
      </c>
      <c r="D710" s="88">
        <v>1100</v>
      </c>
      <c r="E710" s="115">
        <v>0</v>
      </c>
      <c r="F710" s="119">
        <f t="shared" si="36"/>
        <v>1100</v>
      </c>
      <c r="G710" s="123">
        <f t="shared" si="35"/>
        <v>0</v>
      </c>
      <c r="K710" s="116"/>
    </row>
    <row r="711" spans="1:11" s="9" customFormat="1" x14ac:dyDescent="0.2">
      <c r="A711" s="32"/>
      <c r="B711" s="6">
        <v>5515</v>
      </c>
      <c r="C711" s="61" t="s">
        <v>22</v>
      </c>
      <c r="D711" s="88">
        <v>1600</v>
      </c>
      <c r="E711" s="115">
        <v>215</v>
      </c>
      <c r="F711" s="119">
        <f t="shared" si="36"/>
        <v>1385</v>
      </c>
      <c r="G711" s="123">
        <f t="shared" si="35"/>
        <v>0.13437499999999999</v>
      </c>
      <c r="K711" s="116"/>
    </row>
    <row r="712" spans="1:11" s="9" customFormat="1" x14ac:dyDescent="0.2">
      <c r="A712" s="32"/>
      <c r="B712" s="6">
        <v>5525</v>
      </c>
      <c r="C712" s="61" t="s">
        <v>37</v>
      </c>
      <c r="D712" s="88">
        <v>29000</v>
      </c>
      <c r="E712" s="115">
        <v>1106.3900000000001</v>
      </c>
      <c r="F712" s="119">
        <f t="shared" si="36"/>
        <v>27893.61</v>
      </c>
      <c r="G712" s="123">
        <f t="shared" si="35"/>
        <v>3.8151379310344832E-2</v>
      </c>
      <c r="K712" s="116"/>
    </row>
    <row r="713" spans="1:11" s="9" customFormat="1" x14ac:dyDescent="0.2">
      <c r="A713" s="32" t="s">
        <v>53</v>
      </c>
      <c r="B713" s="10" t="s">
        <v>177</v>
      </c>
      <c r="C713" s="74"/>
      <c r="D713" s="97">
        <f>SUM(D714+D719)</f>
        <v>50853</v>
      </c>
      <c r="E713" s="138">
        <f>SUM(E714+E719)</f>
        <v>7735.1200000000008</v>
      </c>
      <c r="F713" s="130">
        <f t="shared" si="36"/>
        <v>43117.88</v>
      </c>
      <c r="G713" s="131">
        <f t="shared" si="35"/>
        <v>0.1521074469549486</v>
      </c>
      <c r="K713" s="116"/>
    </row>
    <row r="714" spans="1:11" s="9" customFormat="1" x14ac:dyDescent="0.2">
      <c r="A714" s="32"/>
      <c r="B714" s="10">
        <v>50</v>
      </c>
      <c r="C714" s="60" t="s">
        <v>16</v>
      </c>
      <c r="D714" s="97">
        <f>SUM(D715+D718)</f>
        <v>19508</v>
      </c>
      <c r="E714" s="138">
        <f>SUM(E715+E718)</f>
        <v>3251.34</v>
      </c>
      <c r="F714" s="130">
        <f t="shared" si="36"/>
        <v>16256.66</v>
      </c>
      <c r="G714" s="131">
        <f t="shared" si="35"/>
        <v>0.16666700840680748</v>
      </c>
      <c r="K714" s="116"/>
    </row>
    <row r="715" spans="1:11" s="9" customFormat="1" x14ac:dyDescent="0.2">
      <c r="A715" s="32"/>
      <c r="B715" s="6">
        <v>500</v>
      </c>
      <c r="C715" s="61" t="s">
        <v>161</v>
      </c>
      <c r="D715" s="99">
        <f>SUM(D716:D717)</f>
        <v>14580</v>
      </c>
      <c r="E715" s="137">
        <f>SUM(E716:E717)</f>
        <v>2430</v>
      </c>
      <c r="F715" s="119">
        <f t="shared" si="36"/>
        <v>12150</v>
      </c>
      <c r="G715" s="123">
        <f t="shared" si="35"/>
        <v>0.16666666666666666</v>
      </c>
      <c r="K715" s="116"/>
    </row>
    <row r="716" spans="1:11" s="9" customFormat="1" x14ac:dyDescent="0.2">
      <c r="A716" s="32"/>
      <c r="B716" s="6">
        <v>50020</v>
      </c>
      <c r="C716" s="61" t="s">
        <v>168</v>
      </c>
      <c r="D716" s="88">
        <v>13800</v>
      </c>
      <c r="E716" s="115">
        <v>2300</v>
      </c>
      <c r="F716" s="119">
        <f t="shared" si="36"/>
        <v>11500</v>
      </c>
      <c r="G716" s="123">
        <f t="shared" si="35"/>
        <v>0.16666666666666666</v>
      </c>
      <c r="K716" s="116"/>
    </row>
    <row r="717" spans="1:11" s="9" customFormat="1" ht="25.5" x14ac:dyDescent="0.2">
      <c r="A717" s="32"/>
      <c r="B717" s="6">
        <v>5005</v>
      </c>
      <c r="C717" s="61" t="s">
        <v>185</v>
      </c>
      <c r="D717" s="88">
        <v>780</v>
      </c>
      <c r="E717" s="115">
        <v>130</v>
      </c>
      <c r="F717" s="119">
        <f t="shared" si="36"/>
        <v>650</v>
      </c>
      <c r="G717" s="123">
        <f t="shared" si="35"/>
        <v>0.16666666666666666</v>
      </c>
      <c r="K717" s="116"/>
    </row>
    <row r="718" spans="1:11" s="9" customFormat="1" x14ac:dyDescent="0.2">
      <c r="A718" s="32"/>
      <c r="B718" s="6">
        <v>506</v>
      </c>
      <c r="C718" s="61" t="s">
        <v>162</v>
      </c>
      <c r="D718" s="88">
        <v>4928</v>
      </c>
      <c r="E718" s="115">
        <v>821.34</v>
      </c>
      <c r="F718" s="119">
        <f t="shared" si="36"/>
        <v>4106.66</v>
      </c>
      <c r="G718" s="123">
        <f t="shared" si="35"/>
        <v>0.16666801948051949</v>
      </c>
      <c r="K718" s="116"/>
    </row>
    <row r="719" spans="1:11" s="9" customFormat="1" x14ac:dyDescent="0.2">
      <c r="A719" s="32"/>
      <c r="B719" s="10">
        <v>55</v>
      </c>
      <c r="C719" s="60" t="s">
        <v>17</v>
      </c>
      <c r="D719" s="97">
        <f>SUM(D720:D721)</f>
        <v>31345</v>
      </c>
      <c r="E719" s="138">
        <f>SUM(E720:E721)</f>
        <v>4483.7800000000007</v>
      </c>
      <c r="F719" s="130">
        <f t="shared" si="36"/>
        <v>26861.22</v>
      </c>
      <c r="G719" s="131">
        <f t="shared" si="35"/>
        <v>0.14304609985643646</v>
      </c>
      <c r="K719" s="116"/>
    </row>
    <row r="720" spans="1:11" s="9" customFormat="1" x14ac:dyDescent="0.2">
      <c r="A720" s="32"/>
      <c r="B720" s="6">
        <v>5500</v>
      </c>
      <c r="C720" s="61" t="s">
        <v>18</v>
      </c>
      <c r="D720" s="88">
        <v>31000</v>
      </c>
      <c r="E720" s="115">
        <v>4379.1400000000003</v>
      </c>
      <c r="F720" s="119">
        <f t="shared" si="36"/>
        <v>26620.86</v>
      </c>
      <c r="G720" s="123">
        <f t="shared" si="35"/>
        <v>0.14126258064516131</v>
      </c>
      <c r="K720" s="116"/>
    </row>
    <row r="721" spans="1:11" s="9" customFormat="1" x14ac:dyDescent="0.2">
      <c r="A721" s="32"/>
      <c r="B721" s="6">
        <v>5504</v>
      </c>
      <c r="C721" s="61" t="s">
        <v>20</v>
      </c>
      <c r="D721" s="88">
        <v>345</v>
      </c>
      <c r="E721" s="115">
        <v>104.64</v>
      </c>
      <c r="F721" s="119">
        <f t="shared" si="36"/>
        <v>240.36</v>
      </c>
      <c r="G721" s="123">
        <f t="shared" si="35"/>
        <v>0.30330434782608695</v>
      </c>
      <c r="K721" s="116"/>
    </row>
    <row r="722" spans="1:11" s="9" customFormat="1" x14ac:dyDescent="0.2">
      <c r="A722" s="32" t="s">
        <v>389</v>
      </c>
      <c r="B722" s="10" t="s">
        <v>390</v>
      </c>
      <c r="C722" s="74"/>
      <c r="D722" s="97">
        <f>SUM(D723)</f>
        <v>13180</v>
      </c>
      <c r="E722" s="138">
        <f>SUM(E723)</f>
        <v>0</v>
      </c>
      <c r="F722" s="130">
        <f t="shared" si="36"/>
        <v>13180</v>
      </c>
      <c r="G722" s="131">
        <f t="shared" si="35"/>
        <v>0</v>
      </c>
      <c r="K722" s="116"/>
    </row>
    <row r="723" spans="1:11" s="9" customFormat="1" x14ac:dyDescent="0.2">
      <c r="A723" s="32"/>
      <c r="B723" s="22">
        <v>4500</v>
      </c>
      <c r="C723" s="23" t="s">
        <v>93</v>
      </c>
      <c r="D723" s="97">
        <f>SUM(D724)</f>
        <v>13180</v>
      </c>
      <c r="E723" s="138">
        <f>SUM(E724)</f>
        <v>0</v>
      </c>
      <c r="F723" s="130">
        <f t="shared" si="36"/>
        <v>13180</v>
      </c>
      <c r="G723" s="131">
        <f t="shared" si="35"/>
        <v>0</v>
      </c>
      <c r="K723" s="116"/>
    </row>
    <row r="724" spans="1:11" s="9" customFormat="1" ht="13.5" thickBot="1" x14ac:dyDescent="0.25">
      <c r="A724" s="32"/>
      <c r="B724" s="6"/>
      <c r="C724" s="61" t="s">
        <v>369</v>
      </c>
      <c r="D724" s="95">
        <v>13180</v>
      </c>
      <c r="E724" s="115">
        <v>0</v>
      </c>
      <c r="F724" s="119">
        <f t="shared" si="36"/>
        <v>13180</v>
      </c>
      <c r="G724" s="123">
        <f t="shared" si="35"/>
        <v>0</v>
      </c>
      <c r="K724" s="116"/>
    </row>
    <row r="725" spans="1:11" ht="13.5" thickBot="1" x14ac:dyDescent="0.25">
      <c r="A725" s="206" t="s">
        <v>54</v>
      </c>
      <c r="B725" s="190" t="s">
        <v>122</v>
      </c>
      <c r="C725" s="210"/>
      <c r="D725" s="208">
        <f>D726+D848+D979+D984+D1085+D1090+D1137+D1152</f>
        <v>6905205</v>
      </c>
      <c r="E725" s="209">
        <f>E726+E848+E979+E984+E1085+E1090+E1137+E1152</f>
        <v>1046176.4</v>
      </c>
      <c r="F725" s="193">
        <f t="shared" si="36"/>
        <v>5859028.5999999996</v>
      </c>
      <c r="G725" s="194">
        <f t="shared" si="35"/>
        <v>0.15150548028624783</v>
      </c>
    </row>
    <row r="726" spans="1:11" x14ac:dyDescent="0.2">
      <c r="A726" s="31" t="s">
        <v>569</v>
      </c>
      <c r="B726" s="10" t="s">
        <v>570</v>
      </c>
      <c r="C726" s="66"/>
      <c r="D726" s="109">
        <f>SUM(D727+D747+D769+D791+D801+D812+D822+D842+D845)</f>
        <v>1692485</v>
      </c>
      <c r="E726" s="150">
        <f>SUM(E727+E747+E769+E791+E801+E812+E822+E842+E845)</f>
        <v>297689.36000000004</v>
      </c>
      <c r="F726" s="125">
        <f t="shared" si="36"/>
        <v>1394795.64</v>
      </c>
      <c r="G726" s="131">
        <f t="shared" si="35"/>
        <v>0.17588892072898729</v>
      </c>
    </row>
    <row r="727" spans="1:11" s="9" customFormat="1" x14ac:dyDescent="0.2">
      <c r="A727" s="32" t="s">
        <v>331</v>
      </c>
      <c r="B727" s="10" t="s">
        <v>73</v>
      </c>
      <c r="C727" s="74"/>
      <c r="D727" s="97">
        <f>SUM(D728+D733+D745)</f>
        <v>559838</v>
      </c>
      <c r="E727" s="151">
        <f>SUM(E728+E733+E745)</f>
        <v>105793.47</v>
      </c>
      <c r="F727" s="126">
        <f t="shared" si="36"/>
        <v>454044.53</v>
      </c>
      <c r="G727" s="131">
        <f t="shared" si="35"/>
        <v>0.1889715774920602</v>
      </c>
      <c r="K727" s="116"/>
    </row>
    <row r="728" spans="1:11" s="9" customFormat="1" x14ac:dyDescent="0.2">
      <c r="A728" s="32"/>
      <c r="B728" s="10">
        <v>50</v>
      </c>
      <c r="C728" s="60" t="s">
        <v>16</v>
      </c>
      <c r="D728" s="97">
        <f>SUM(D729+D732)</f>
        <v>465821</v>
      </c>
      <c r="E728" s="151">
        <f>SUM(E729+E732)</f>
        <v>74249.3</v>
      </c>
      <c r="F728" s="126">
        <f t="shared" si="36"/>
        <v>391571.7</v>
      </c>
      <c r="G728" s="131">
        <f t="shared" si="35"/>
        <v>0.15939448844083887</v>
      </c>
      <c r="K728" s="116"/>
    </row>
    <row r="729" spans="1:11" s="9" customFormat="1" x14ac:dyDescent="0.2">
      <c r="A729" s="32"/>
      <c r="B729" s="6">
        <v>500</v>
      </c>
      <c r="C729" s="61" t="s">
        <v>161</v>
      </c>
      <c r="D729" s="99">
        <f>SUM(D730:D731)</f>
        <v>348147</v>
      </c>
      <c r="E729" s="170">
        <f>SUM(E730:E731)</f>
        <v>55695.81</v>
      </c>
      <c r="F729" s="140">
        <f t="shared" si="36"/>
        <v>292451.19</v>
      </c>
      <c r="G729" s="123">
        <f t="shared" si="35"/>
        <v>0.15997785418228505</v>
      </c>
      <c r="K729" s="116"/>
    </row>
    <row r="730" spans="1:11" s="9" customFormat="1" x14ac:dyDescent="0.2">
      <c r="A730" s="32"/>
      <c r="B730" s="6">
        <v>50020</v>
      </c>
      <c r="C730" s="61" t="s">
        <v>168</v>
      </c>
      <c r="D730" s="88">
        <v>150108</v>
      </c>
      <c r="E730" s="156">
        <v>23917.97</v>
      </c>
      <c r="F730" s="140">
        <f t="shared" si="36"/>
        <v>126190.03</v>
      </c>
      <c r="G730" s="123">
        <f t="shared" si="35"/>
        <v>0.15933840967836491</v>
      </c>
      <c r="K730" s="116"/>
    </row>
    <row r="731" spans="1:11" s="9" customFormat="1" x14ac:dyDescent="0.2">
      <c r="A731" s="32"/>
      <c r="B731" s="6">
        <v>50026</v>
      </c>
      <c r="C731" s="61" t="s">
        <v>413</v>
      </c>
      <c r="D731" s="88">
        <v>198039</v>
      </c>
      <c r="E731" s="156">
        <v>31777.84</v>
      </c>
      <c r="F731" s="140">
        <f t="shared" si="36"/>
        <v>166261.16</v>
      </c>
      <c r="G731" s="123">
        <f t="shared" si="35"/>
        <v>0.16046253515721651</v>
      </c>
      <c r="K731" s="116"/>
    </row>
    <row r="732" spans="1:11" s="9" customFormat="1" x14ac:dyDescent="0.2">
      <c r="A732" s="32"/>
      <c r="B732" s="6">
        <v>506</v>
      </c>
      <c r="C732" s="61" t="s">
        <v>162</v>
      </c>
      <c r="D732" s="88">
        <v>117674</v>
      </c>
      <c r="E732" s="156">
        <v>18553.490000000002</v>
      </c>
      <c r="F732" s="140">
        <f t="shared" si="36"/>
        <v>99120.51</v>
      </c>
      <c r="G732" s="123">
        <f t="shared" si="35"/>
        <v>0.15766855890001191</v>
      </c>
      <c r="K732" s="116"/>
    </row>
    <row r="733" spans="1:11" s="9" customFormat="1" x14ac:dyDescent="0.2">
      <c r="A733" s="32"/>
      <c r="B733" s="10">
        <v>55</v>
      </c>
      <c r="C733" s="60" t="s">
        <v>17</v>
      </c>
      <c r="D733" s="97">
        <f>SUM(D734:D744)</f>
        <v>94017</v>
      </c>
      <c r="E733" s="151">
        <f>SUM(E734:E744)</f>
        <v>31478.190000000002</v>
      </c>
      <c r="F733" s="126">
        <f t="shared" si="36"/>
        <v>62538.81</v>
      </c>
      <c r="G733" s="131">
        <f t="shared" si="35"/>
        <v>0.33481381026835577</v>
      </c>
      <c r="K733" s="116"/>
    </row>
    <row r="734" spans="1:11" s="9" customFormat="1" x14ac:dyDescent="0.2">
      <c r="A734" s="32"/>
      <c r="B734" s="6">
        <v>5500</v>
      </c>
      <c r="C734" s="61" t="s">
        <v>18</v>
      </c>
      <c r="D734" s="88">
        <v>1600</v>
      </c>
      <c r="E734" s="156">
        <v>309.22000000000003</v>
      </c>
      <c r="F734" s="140">
        <f t="shared" si="36"/>
        <v>1290.78</v>
      </c>
      <c r="G734" s="123">
        <f t="shared" si="35"/>
        <v>0.1932625</v>
      </c>
      <c r="K734" s="116"/>
    </row>
    <row r="735" spans="1:11" s="9" customFormat="1" x14ac:dyDescent="0.2">
      <c r="A735" s="32"/>
      <c r="B735" s="6">
        <v>5504</v>
      </c>
      <c r="C735" s="61" t="s">
        <v>20</v>
      </c>
      <c r="D735" s="88">
        <v>3800</v>
      </c>
      <c r="E735" s="156">
        <v>958</v>
      </c>
      <c r="F735" s="140">
        <f t="shared" si="36"/>
        <v>2842</v>
      </c>
      <c r="G735" s="123">
        <f t="shared" si="35"/>
        <v>0.25210526315789472</v>
      </c>
      <c r="K735" s="116"/>
    </row>
    <row r="736" spans="1:11" s="9" customFormat="1" x14ac:dyDescent="0.2">
      <c r="A736" s="32"/>
      <c r="B736" s="6">
        <v>5511</v>
      </c>
      <c r="C736" s="61" t="s">
        <v>163</v>
      </c>
      <c r="D736" s="88">
        <v>35683</v>
      </c>
      <c r="E736" s="156">
        <v>20038.02</v>
      </c>
      <c r="F736" s="140">
        <f t="shared" si="36"/>
        <v>15644.98</v>
      </c>
      <c r="G736" s="123">
        <f t="shared" si="35"/>
        <v>0.56155648347952802</v>
      </c>
      <c r="K736" s="116"/>
    </row>
    <row r="737" spans="1:11" s="9" customFormat="1" x14ac:dyDescent="0.2">
      <c r="A737" s="32"/>
      <c r="B737" s="6">
        <v>5513</v>
      </c>
      <c r="C737" s="61" t="s">
        <v>21</v>
      </c>
      <c r="D737" s="88">
        <v>100</v>
      </c>
      <c r="E737" s="156">
        <v>0</v>
      </c>
      <c r="F737" s="140">
        <f t="shared" si="36"/>
        <v>100</v>
      </c>
      <c r="G737" s="123">
        <f t="shared" si="35"/>
        <v>0</v>
      </c>
      <c r="K737" s="116"/>
    </row>
    <row r="738" spans="1:11" s="9" customFormat="1" x14ac:dyDescent="0.2">
      <c r="A738" s="32"/>
      <c r="B738" s="6">
        <v>5514</v>
      </c>
      <c r="C738" s="61" t="s">
        <v>164</v>
      </c>
      <c r="D738" s="88">
        <v>6100</v>
      </c>
      <c r="E738" s="156">
        <v>1082.23</v>
      </c>
      <c r="F738" s="140">
        <f t="shared" si="36"/>
        <v>5017.7700000000004</v>
      </c>
      <c r="G738" s="123">
        <f t="shared" si="35"/>
        <v>0.17741475409836066</v>
      </c>
      <c r="K738" s="116"/>
    </row>
    <row r="739" spans="1:11" s="9" customFormat="1" x14ac:dyDescent="0.2">
      <c r="A739" s="32"/>
      <c r="B739" s="6">
        <v>5515</v>
      </c>
      <c r="C739" s="61" t="s">
        <v>22</v>
      </c>
      <c r="D739" s="88">
        <v>10904</v>
      </c>
      <c r="E739" s="156">
        <v>2017.72</v>
      </c>
      <c r="F739" s="140">
        <f t="shared" si="36"/>
        <v>8886.2800000000007</v>
      </c>
      <c r="G739" s="123">
        <f t="shared" si="35"/>
        <v>0.18504402054292002</v>
      </c>
      <c r="K739" s="116"/>
    </row>
    <row r="740" spans="1:11" s="9" customFormat="1" x14ac:dyDescent="0.2">
      <c r="A740" s="32"/>
      <c r="B740" s="6">
        <v>5521</v>
      </c>
      <c r="C740" s="61" t="s">
        <v>79</v>
      </c>
      <c r="D740" s="88">
        <v>17000</v>
      </c>
      <c r="E740" s="156">
        <v>3331.69</v>
      </c>
      <c r="F740" s="140">
        <f t="shared" si="36"/>
        <v>13668.31</v>
      </c>
      <c r="G740" s="123">
        <f t="shared" si="35"/>
        <v>0.19598176470588236</v>
      </c>
      <c r="K740" s="116"/>
    </row>
    <row r="741" spans="1:11" s="9" customFormat="1" x14ac:dyDescent="0.2">
      <c r="A741" s="32"/>
      <c r="B741" s="6">
        <v>5522</v>
      </c>
      <c r="C741" s="61" t="s">
        <v>63</v>
      </c>
      <c r="D741" s="88">
        <v>150</v>
      </c>
      <c r="E741" s="156">
        <v>0</v>
      </c>
      <c r="F741" s="140">
        <f t="shared" si="36"/>
        <v>150</v>
      </c>
      <c r="G741" s="123">
        <f t="shared" si="35"/>
        <v>0</v>
      </c>
      <c r="K741" s="116"/>
    </row>
    <row r="742" spans="1:11" s="9" customFormat="1" x14ac:dyDescent="0.2">
      <c r="A742" s="32"/>
      <c r="B742" s="6">
        <v>5524</v>
      </c>
      <c r="C742" s="61" t="s">
        <v>24</v>
      </c>
      <c r="D742" s="88">
        <v>17380</v>
      </c>
      <c r="E742" s="156">
        <v>3741.31</v>
      </c>
      <c r="F742" s="140">
        <f t="shared" si="36"/>
        <v>13638.69</v>
      </c>
      <c r="G742" s="123">
        <f t="shared" si="35"/>
        <v>0.21526524741081704</v>
      </c>
      <c r="K742" s="116"/>
    </row>
    <row r="743" spans="1:11" s="9" customFormat="1" x14ac:dyDescent="0.2">
      <c r="A743" s="32"/>
      <c r="B743" s="6">
        <v>5525</v>
      </c>
      <c r="C743" s="61" t="s">
        <v>37</v>
      </c>
      <c r="D743" s="88">
        <v>1000</v>
      </c>
      <c r="E743" s="156">
        <v>0</v>
      </c>
      <c r="F743" s="140">
        <f t="shared" si="36"/>
        <v>1000</v>
      </c>
      <c r="G743" s="123">
        <f t="shared" si="35"/>
        <v>0</v>
      </c>
      <c r="K743" s="116"/>
    </row>
    <row r="744" spans="1:11" s="9" customFormat="1" x14ac:dyDescent="0.2">
      <c r="A744" s="32"/>
      <c r="B744" s="6">
        <v>5532</v>
      </c>
      <c r="C744" s="61" t="s">
        <v>61</v>
      </c>
      <c r="D744" s="88">
        <v>300</v>
      </c>
      <c r="E744" s="156">
        <v>0</v>
      </c>
      <c r="F744" s="140">
        <f t="shared" si="36"/>
        <v>300</v>
      </c>
      <c r="G744" s="123">
        <f t="shared" si="35"/>
        <v>0</v>
      </c>
      <c r="K744" s="116"/>
    </row>
    <row r="745" spans="1:11" s="9" customFormat="1" x14ac:dyDescent="0.2">
      <c r="A745" s="32"/>
      <c r="B745" s="23">
        <v>60</v>
      </c>
      <c r="C745" s="53" t="s">
        <v>59</v>
      </c>
      <c r="D745" s="96">
        <f>SUM(D746)</f>
        <v>0</v>
      </c>
      <c r="E745" s="172">
        <f>SUM(E746)</f>
        <v>65.98</v>
      </c>
      <c r="F745" s="126">
        <f t="shared" si="36"/>
        <v>-65.98</v>
      </c>
      <c r="G745" s="123"/>
      <c r="K745" s="116"/>
    </row>
    <row r="746" spans="1:11" s="9" customFormat="1" x14ac:dyDescent="0.2">
      <c r="A746" s="32"/>
      <c r="B746" s="21">
        <v>6010</v>
      </c>
      <c r="C746" s="54" t="s">
        <v>95</v>
      </c>
      <c r="D746" s="88">
        <v>0</v>
      </c>
      <c r="E746" s="156">
        <v>65.98</v>
      </c>
      <c r="F746" s="140">
        <f t="shared" si="36"/>
        <v>-65.98</v>
      </c>
      <c r="G746" s="123"/>
      <c r="K746" s="116"/>
    </row>
    <row r="747" spans="1:11" s="12" customFormat="1" ht="13.5" x14ac:dyDescent="0.25">
      <c r="A747" s="32" t="s">
        <v>332</v>
      </c>
      <c r="B747" s="10" t="s">
        <v>270</v>
      </c>
      <c r="C747" s="74"/>
      <c r="D747" s="97">
        <f>SUM(D748+D753+D767)</f>
        <v>540817</v>
      </c>
      <c r="E747" s="151">
        <f>SUM(E748+E753+E767)</f>
        <v>89591.680000000008</v>
      </c>
      <c r="F747" s="126">
        <f t="shared" si="36"/>
        <v>451225.32</v>
      </c>
      <c r="G747" s="131">
        <f t="shared" si="35"/>
        <v>0.16565988125373279</v>
      </c>
      <c r="K747" s="233"/>
    </row>
    <row r="748" spans="1:11" s="9" customFormat="1" x14ac:dyDescent="0.2">
      <c r="A748" s="32"/>
      <c r="B748" s="10">
        <v>50</v>
      </c>
      <c r="C748" s="60" t="s">
        <v>16</v>
      </c>
      <c r="D748" s="97">
        <f>SUM(D749+D752)</f>
        <v>434448</v>
      </c>
      <c r="E748" s="151">
        <f>SUM(E749+E752)</f>
        <v>70811.570000000007</v>
      </c>
      <c r="F748" s="126">
        <f t="shared" si="36"/>
        <v>363636.43</v>
      </c>
      <c r="G748" s="131">
        <f t="shared" si="35"/>
        <v>0.16299204968143485</v>
      </c>
      <c r="K748" s="116"/>
    </row>
    <row r="749" spans="1:11" s="9" customFormat="1" x14ac:dyDescent="0.2">
      <c r="A749" s="32"/>
      <c r="B749" s="6">
        <v>500</v>
      </c>
      <c r="C749" s="61" t="s">
        <v>161</v>
      </c>
      <c r="D749" s="99">
        <f>SUM(D750:D751)</f>
        <v>324700</v>
      </c>
      <c r="E749" s="170">
        <f>SUM(E750:E751)</f>
        <v>52991.67</v>
      </c>
      <c r="F749" s="140">
        <f t="shared" si="36"/>
        <v>271708.33</v>
      </c>
      <c r="G749" s="123">
        <f t="shared" si="35"/>
        <v>0.16320194025254081</v>
      </c>
      <c r="K749" s="116"/>
    </row>
    <row r="750" spans="1:11" s="9" customFormat="1" x14ac:dyDescent="0.2">
      <c r="A750" s="32"/>
      <c r="B750" s="6">
        <v>50020</v>
      </c>
      <c r="C750" s="61" t="s">
        <v>168</v>
      </c>
      <c r="D750" s="88">
        <v>138188</v>
      </c>
      <c r="E750" s="156">
        <v>22506.9</v>
      </c>
      <c r="F750" s="140">
        <f t="shared" si="36"/>
        <v>115681.1</v>
      </c>
      <c r="G750" s="123">
        <f t="shared" si="35"/>
        <v>0.16287159521810868</v>
      </c>
      <c r="K750" s="116"/>
    </row>
    <row r="751" spans="1:11" s="9" customFormat="1" x14ac:dyDescent="0.2">
      <c r="A751" s="32"/>
      <c r="B751" s="6">
        <v>50026</v>
      </c>
      <c r="C751" s="61" t="s">
        <v>413</v>
      </c>
      <c r="D751" s="88">
        <v>186512</v>
      </c>
      <c r="E751" s="156">
        <v>30484.77</v>
      </c>
      <c r="F751" s="140">
        <f t="shared" si="36"/>
        <v>156027.23000000001</v>
      </c>
      <c r="G751" s="123">
        <f t="shared" si="35"/>
        <v>0.16344669511881274</v>
      </c>
      <c r="K751" s="116"/>
    </row>
    <row r="752" spans="1:11" s="9" customFormat="1" x14ac:dyDescent="0.2">
      <c r="A752" s="32"/>
      <c r="B752" s="6">
        <v>506</v>
      </c>
      <c r="C752" s="61" t="s">
        <v>162</v>
      </c>
      <c r="D752" s="88">
        <v>109748</v>
      </c>
      <c r="E752" s="156">
        <v>17819.900000000001</v>
      </c>
      <c r="F752" s="140">
        <f t="shared" si="36"/>
        <v>91928.1</v>
      </c>
      <c r="G752" s="123">
        <f t="shared" si="35"/>
        <v>0.16237106826548092</v>
      </c>
      <c r="K752" s="116"/>
    </row>
    <row r="753" spans="1:11" s="9" customFormat="1" x14ac:dyDescent="0.2">
      <c r="A753" s="32"/>
      <c r="B753" s="10">
        <v>55</v>
      </c>
      <c r="C753" s="60" t="s">
        <v>17</v>
      </c>
      <c r="D753" s="97">
        <f>SUM(D754:D766)</f>
        <v>106369</v>
      </c>
      <c r="E753" s="151">
        <f>SUM(E754:E766)</f>
        <v>18692.030000000002</v>
      </c>
      <c r="F753" s="126">
        <f t="shared" si="36"/>
        <v>87676.97</v>
      </c>
      <c r="G753" s="131">
        <f t="shared" si="35"/>
        <v>0.17572817268189042</v>
      </c>
      <c r="K753" s="116"/>
    </row>
    <row r="754" spans="1:11" s="9" customFormat="1" x14ac:dyDescent="0.2">
      <c r="A754" s="32"/>
      <c r="B754" s="6">
        <v>5500</v>
      </c>
      <c r="C754" s="61" t="s">
        <v>18</v>
      </c>
      <c r="D754" s="88">
        <v>3200</v>
      </c>
      <c r="E754" s="156">
        <v>455.4</v>
      </c>
      <c r="F754" s="140">
        <f t="shared" si="36"/>
        <v>2744.6</v>
      </c>
      <c r="G754" s="123">
        <f t="shared" si="35"/>
        <v>0.14231249999999998</v>
      </c>
      <c r="K754" s="116"/>
    </row>
    <row r="755" spans="1:11" s="9" customFormat="1" x14ac:dyDescent="0.2">
      <c r="A755" s="32"/>
      <c r="B755" s="6">
        <v>5504</v>
      </c>
      <c r="C755" s="61" t="s">
        <v>20</v>
      </c>
      <c r="D755" s="88">
        <v>3100</v>
      </c>
      <c r="E755" s="156">
        <v>0</v>
      </c>
      <c r="F755" s="140">
        <f t="shared" si="36"/>
        <v>3100</v>
      </c>
      <c r="G755" s="123">
        <f t="shared" si="35"/>
        <v>0</v>
      </c>
      <c r="K755" s="116"/>
    </row>
    <row r="756" spans="1:11" s="9" customFormat="1" x14ac:dyDescent="0.2">
      <c r="A756" s="32"/>
      <c r="B756" s="6">
        <v>5511</v>
      </c>
      <c r="C756" s="61" t="s">
        <v>163</v>
      </c>
      <c r="D756" s="88">
        <v>58939</v>
      </c>
      <c r="E756" s="156">
        <v>11775.26</v>
      </c>
      <c r="F756" s="140">
        <f t="shared" si="36"/>
        <v>47163.74</v>
      </c>
      <c r="G756" s="123">
        <f t="shared" si="35"/>
        <v>0.19978723765248818</v>
      </c>
      <c r="K756" s="116"/>
    </row>
    <row r="757" spans="1:11" s="9" customFormat="1" x14ac:dyDescent="0.2">
      <c r="A757" s="32"/>
      <c r="B757" s="6">
        <v>5513</v>
      </c>
      <c r="C757" s="61" t="s">
        <v>21</v>
      </c>
      <c r="D757" s="88">
        <v>700</v>
      </c>
      <c r="E757" s="156">
        <v>0</v>
      </c>
      <c r="F757" s="140">
        <f t="shared" si="36"/>
        <v>700</v>
      </c>
      <c r="G757" s="123">
        <f t="shared" si="35"/>
        <v>0</v>
      </c>
      <c r="K757" s="116"/>
    </row>
    <row r="758" spans="1:11" s="9" customFormat="1" x14ac:dyDescent="0.2">
      <c r="A758" s="32"/>
      <c r="B758" s="6">
        <v>5514</v>
      </c>
      <c r="C758" s="61" t="s">
        <v>164</v>
      </c>
      <c r="D758" s="88">
        <v>3800</v>
      </c>
      <c r="E758" s="156">
        <v>820.71</v>
      </c>
      <c r="F758" s="140">
        <f t="shared" si="36"/>
        <v>2979.29</v>
      </c>
      <c r="G758" s="123">
        <f t="shared" si="35"/>
        <v>0.21597631578947368</v>
      </c>
      <c r="K758" s="116"/>
    </row>
    <row r="759" spans="1:11" s="9" customFormat="1" x14ac:dyDescent="0.2">
      <c r="A759" s="32"/>
      <c r="B759" s="6">
        <v>5515</v>
      </c>
      <c r="C759" s="61" t="s">
        <v>22</v>
      </c>
      <c r="D759" s="88">
        <v>4400</v>
      </c>
      <c r="E759" s="156">
        <v>162.86000000000001</v>
      </c>
      <c r="F759" s="140">
        <f t="shared" si="36"/>
        <v>4237.1400000000003</v>
      </c>
      <c r="G759" s="123">
        <f t="shared" si="35"/>
        <v>3.7013636363636367E-2</v>
      </c>
      <c r="K759" s="116"/>
    </row>
    <row r="760" spans="1:11" s="9" customFormat="1" x14ac:dyDescent="0.2">
      <c r="A760" s="32"/>
      <c r="B760" s="6">
        <v>5521</v>
      </c>
      <c r="C760" s="61" t="s">
        <v>79</v>
      </c>
      <c r="D760" s="88">
        <v>18000</v>
      </c>
      <c r="E760" s="156">
        <v>4001.04</v>
      </c>
      <c r="F760" s="140">
        <f t="shared" si="36"/>
        <v>13998.96</v>
      </c>
      <c r="G760" s="123">
        <f t="shared" si="35"/>
        <v>0.22228000000000001</v>
      </c>
      <c r="K760" s="116"/>
    </row>
    <row r="761" spans="1:11" s="9" customFormat="1" x14ac:dyDescent="0.2">
      <c r="A761" s="32"/>
      <c r="B761" s="6">
        <v>5522</v>
      </c>
      <c r="C761" s="61" t="s">
        <v>63</v>
      </c>
      <c r="D761" s="88">
        <v>1300</v>
      </c>
      <c r="E761" s="156">
        <v>44.99</v>
      </c>
      <c r="F761" s="140">
        <f t="shared" si="36"/>
        <v>1255.01</v>
      </c>
      <c r="G761" s="123">
        <f t="shared" si="35"/>
        <v>3.4607692307692312E-2</v>
      </c>
      <c r="K761" s="116"/>
    </row>
    <row r="762" spans="1:11" s="9" customFormat="1" x14ac:dyDescent="0.2">
      <c r="A762" s="32"/>
      <c r="B762" s="6">
        <v>5524</v>
      </c>
      <c r="C762" s="61" t="s">
        <v>24</v>
      </c>
      <c r="D762" s="88">
        <v>9000</v>
      </c>
      <c r="E762" s="156">
        <v>1371.37</v>
      </c>
      <c r="F762" s="140">
        <f t="shared" si="36"/>
        <v>7628.63</v>
      </c>
      <c r="G762" s="123">
        <f t="shared" si="35"/>
        <v>0.15237444444444442</v>
      </c>
      <c r="K762" s="116"/>
    </row>
    <row r="763" spans="1:11" s="9" customFormat="1" x14ac:dyDescent="0.2">
      <c r="A763" s="32"/>
      <c r="B763" s="6">
        <v>5525</v>
      </c>
      <c r="C763" s="61" t="s">
        <v>37</v>
      </c>
      <c r="D763" s="88">
        <v>1200</v>
      </c>
      <c r="E763" s="156">
        <v>11.4</v>
      </c>
      <c r="F763" s="140">
        <f t="shared" si="36"/>
        <v>1188.5999999999999</v>
      </c>
      <c r="G763" s="123">
        <f t="shared" si="35"/>
        <v>9.4999999999999998E-3</v>
      </c>
      <c r="K763" s="116"/>
    </row>
    <row r="764" spans="1:11" s="9" customFormat="1" x14ac:dyDescent="0.2">
      <c r="A764" s="32"/>
      <c r="B764" s="6">
        <v>5532</v>
      </c>
      <c r="C764" s="61" t="s">
        <v>61</v>
      </c>
      <c r="D764" s="88">
        <v>300</v>
      </c>
      <c r="E764" s="156">
        <v>49</v>
      </c>
      <c r="F764" s="140">
        <f t="shared" si="36"/>
        <v>251</v>
      </c>
      <c r="G764" s="123">
        <f t="shared" si="35"/>
        <v>0.16333333333333333</v>
      </c>
      <c r="K764" s="116"/>
    </row>
    <row r="765" spans="1:11" s="9" customFormat="1" x14ac:dyDescent="0.2">
      <c r="A765" s="32"/>
      <c r="B765" s="6">
        <v>5539</v>
      </c>
      <c r="C765" s="61" t="s">
        <v>178</v>
      </c>
      <c r="D765" s="88">
        <v>130</v>
      </c>
      <c r="E765" s="156">
        <v>0</v>
      </c>
      <c r="F765" s="140">
        <f t="shared" si="36"/>
        <v>130</v>
      </c>
      <c r="G765" s="123">
        <f t="shared" si="35"/>
        <v>0</v>
      </c>
      <c r="K765" s="116"/>
    </row>
    <row r="766" spans="1:11" x14ac:dyDescent="0.2">
      <c r="A766" s="34"/>
      <c r="B766" s="6">
        <v>5540</v>
      </c>
      <c r="C766" s="61" t="s">
        <v>175</v>
      </c>
      <c r="D766" s="88">
        <v>2300</v>
      </c>
      <c r="E766" s="156">
        <v>0</v>
      </c>
      <c r="F766" s="140">
        <f t="shared" si="36"/>
        <v>2300</v>
      </c>
      <c r="G766" s="123">
        <f t="shared" ref="G766:G842" si="37">E766/D766</f>
        <v>0</v>
      </c>
    </row>
    <row r="767" spans="1:11" x14ac:dyDescent="0.2">
      <c r="A767" s="34"/>
      <c r="B767" s="23">
        <v>60</v>
      </c>
      <c r="C767" s="53" t="s">
        <v>59</v>
      </c>
      <c r="D767" s="96">
        <f>SUM(D768)</f>
        <v>0</v>
      </c>
      <c r="E767" s="172">
        <f>SUM(E768)</f>
        <v>88.08</v>
      </c>
      <c r="F767" s="126">
        <f>D767-E767</f>
        <v>-88.08</v>
      </c>
      <c r="G767" s="123"/>
    </row>
    <row r="768" spans="1:11" x14ac:dyDescent="0.2">
      <c r="A768" s="34"/>
      <c r="B768" s="21">
        <v>6010</v>
      </c>
      <c r="C768" s="54" t="s">
        <v>95</v>
      </c>
      <c r="D768" s="88">
        <v>0</v>
      </c>
      <c r="E768" s="156">
        <v>88.08</v>
      </c>
      <c r="F768" s="140">
        <f>D768-E768</f>
        <v>-88.08</v>
      </c>
      <c r="G768" s="123"/>
    </row>
    <row r="769" spans="1:11" s="12" customFormat="1" ht="13.5" x14ac:dyDescent="0.25">
      <c r="A769" s="32" t="s">
        <v>337</v>
      </c>
      <c r="B769" s="10" t="s">
        <v>146</v>
      </c>
      <c r="C769" s="74"/>
      <c r="D769" s="97">
        <f>SUM(D770+D775+D789)</f>
        <v>231123</v>
      </c>
      <c r="E769" s="151">
        <f>SUM(E770+E775+E789)</f>
        <v>42431.76</v>
      </c>
      <c r="F769" s="126">
        <f t="shared" si="36"/>
        <v>188691.24</v>
      </c>
      <c r="G769" s="131">
        <f t="shared" si="37"/>
        <v>0.18358951727002507</v>
      </c>
      <c r="K769" s="233"/>
    </row>
    <row r="770" spans="1:11" s="9" customFormat="1" x14ac:dyDescent="0.2">
      <c r="A770" s="32"/>
      <c r="B770" s="10">
        <v>50</v>
      </c>
      <c r="C770" s="60" t="s">
        <v>16</v>
      </c>
      <c r="D770" s="97">
        <f>SUM(D771+D774)</f>
        <v>176759</v>
      </c>
      <c r="E770" s="151">
        <f>SUM(E771+E774)</f>
        <v>29101.919999999998</v>
      </c>
      <c r="F770" s="126">
        <f t="shared" si="36"/>
        <v>147657.08000000002</v>
      </c>
      <c r="G770" s="131">
        <f t="shared" si="37"/>
        <v>0.16464180041751764</v>
      </c>
      <c r="K770" s="116"/>
    </row>
    <row r="771" spans="1:11" s="9" customFormat="1" x14ac:dyDescent="0.2">
      <c r="A771" s="32"/>
      <c r="B771" s="6">
        <v>500</v>
      </c>
      <c r="C771" s="61" t="s">
        <v>161</v>
      </c>
      <c r="D771" s="99">
        <f>SUM(D772:D773)</f>
        <v>132107</v>
      </c>
      <c r="E771" s="170">
        <f>SUM(E772:E773)</f>
        <v>21811.18</v>
      </c>
      <c r="F771" s="140">
        <f t="shared" si="36"/>
        <v>110295.82</v>
      </c>
      <c r="G771" s="123">
        <f t="shared" si="37"/>
        <v>0.16510237913206718</v>
      </c>
      <c r="K771" s="116"/>
    </row>
    <row r="772" spans="1:11" s="9" customFormat="1" x14ac:dyDescent="0.2">
      <c r="A772" s="32"/>
      <c r="B772" s="6">
        <v>50020</v>
      </c>
      <c r="C772" s="61" t="s">
        <v>168</v>
      </c>
      <c r="D772" s="88">
        <v>68198</v>
      </c>
      <c r="E772" s="156">
        <v>11230.1</v>
      </c>
      <c r="F772" s="140">
        <f t="shared" si="36"/>
        <v>56967.9</v>
      </c>
      <c r="G772" s="123">
        <f t="shared" si="37"/>
        <v>0.16466905187835421</v>
      </c>
      <c r="K772" s="116"/>
    </row>
    <row r="773" spans="1:11" s="9" customFormat="1" x14ac:dyDescent="0.2">
      <c r="A773" s="32"/>
      <c r="B773" s="6">
        <v>50026</v>
      </c>
      <c r="C773" s="61" t="s">
        <v>413</v>
      </c>
      <c r="D773" s="88">
        <v>63909</v>
      </c>
      <c r="E773" s="156">
        <v>10581.08</v>
      </c>
      <c r="F773" s="140">
        <f t="shared" si="36"/>
        <v>53327.92</v>
      </c>
      <c r="G773" s="123">
        <f t="shared" si="37"/>
        <v>0.16556478743213005</v>
      </c>
      <c r="K773" s="116"/>
    </row>
    <row r="774" spans="1:11" s="9" customFormat="1" x14ac:dyDescent="0.2">
      <c r="A774" s="32"/>
      <c r="B774" s="6">
        <v>506</v>
      </c>
      <c r="C774" s="61" t="s">
        <v>162</v>
      </c>
      <c r="D774" s="88">
        <v>44652</v>
      </c>
      <c r="E774" s="156">
        <v>7290.74</v>
      </c>
      <c r="F774" s="140">
        <f t="shared" ref="F774:F848" si="38">D774-E774</f>
        <v>37361.26</v>
      </c>
      <c r="G774" s="123">
        <f t="shared" si="37"/>
        <v>0.16327913643285855</v>
      </c>
      <c r="K774" s="116"/>
    </row>
    <row r="775" spans="1:11" s="9" customFormat="1" x14ac:dyDescent="0.2">
      <c r="A775" s="32"/>
      <c r="B775" s="10">
        <v>55</v>
      </c>
      <c r="C775" s="60" t="s">
        <v>17</v>
      </c>
      <c r="D775" s="97">
        <f>SUM(D776:D788)</f>
        <v>54364</v>
      </c>
      <c r="E775" s="151">
        <f>SUM(E776:E788)</f>
        <v>13285.86</v>
      </c>
      <c r="F775" s="126">
        <f t="shared" si="38"/>
        <v>41078.14</v>
      </c>
      <c r="G775" s="131">
        <f t="shared" si="37"/>
        <v>0.24438709440070636</v>
      </c>
      <c r="K775" s="116"/>
    </row>
    <row r="776" spans="1:11" s="9" customFormat="1" x14ac:dyDescent="0.2">
      <c r="A776" s="32"/>
      <c r="B776" s="6">
        <v>5500</v>
      </c>
      <c r="C776" s="61" t="s">
        <v>18</v>
      </c>
      <c r="D776" s="88">
        <v>2831</v>
      </c>
      <c r="E776" s="156">
        <v>461.57</v>
      </c>
      <c r="F776" s="140">
        <f t="shared" si="38"/>
        <v>2369.4299999999998</v>
      </c>
      <c r="G776" s="123">
        <f t="shared" si="37"/>
        <v>0.16304132815259625</v>
      </c>
      <c r="K776" s="116"/>
    </row>
    <row r="777" spans="1:11" s="9" customFormat="1" x14ac:dyDescent="0.2">
      <c r="A777" s="32"/>
      <c r="B777" s="6">
        <v>5504</v>
      </c>
      <c r="C777" s="61" t="s">
        <v>20</v>
      </c>
      <c r="D777" s="88">
        <v>2000</v>
      </c>
      <c r="E777" s="156">
        <v>450</v>
      </c>
      <c r="F777" s="140">
        <f t="shared" si="38"/>
        <v>1550</v>
      </c>
      <c r="G777" s="123">
        <f t="shared" si="37"/>
        <v>0.22500000000000001</v>
      </c>
      <c r="K777" s="116"/>
    </row>
    <row r="778" spans="1:11" s="9" customFormat="1" x14ac:dyDescent="0.2">
      <c r="A778" s="32"/>
      <c r="B778" s="6">
        <v>5511</v>
      </c>
      <c r="C778" s="61" t="s">
        <v>163</v>
      </c>
      <c r="D778" s="88">
        <v>29840</v>
      </c>
      <c r="E778" s="156">
        <v>10466.92</v>
      </c>
      <c r="F778" s="140">
        <f t="shared" si="38"/>
        <v>19373.080000000002</v>
      </c>
      <c r="G778" s="123">
        <f t="shared" si="37"/>
        <v>0.35076809651474533</v>
      </c>
      <c r="K778" s="116"/>
    </row>
    <row r="779" spans="1:11" s="9" customFormat="1" x14ac:dyDescent="0.2">
      <c r="A779" s="32"/>
      <c r="B779" s="6">
        <v>5513</v>
      </c>
      <c r="C779" s="61" t="s">
        <v>21</v>
      </c>
      <c r="D779" s="88">
        <v>1800</v>
      </c>
      <c r="E779" s="156">
        <v>245.4</v>
      </c>
      <c r="F779" s="140">
        <f t="shared" si="38"/>
        <v>1554.6</v>
      </c>
      <c r="G779" s="123">
        <f t="shared" si="37"/>
        <v>0.13633333333333333</v>
      </c>
      <c r="K779" s="116"/>
    </row>
    <row r="780" spans="1:11" s="9" customFormat="1" x14ac:dyDescent="0.2">
      <c r="A780" s="32"/>
      <c r="B780" s="6">
        <v>5514</v>
      </c>
      <c r="C780" s="61" t="s">
        <v>164</v>
      </c>
      <c r="D780" s="88">
        <v>1150</v>
      </c>
      <c r="E780" s="156">
        <v>223.83</v>
      </c>
      <c r="F780" s="140">
        <f t="shared" si="38"/>
        <v>926.17</v>
      </c>
      <c r="G780" s="123">
        <f t="shared" si="37"/>
        <v>0.19463478260869566</v>
      </c>
      <c r="K780" s="116"/>
    </row>
    <row r="781" spans="1:11" s="9" customFormat="1" x14ac:dyDescent="0.2">
      <c r="A781" s="32"/>
      <c r="B781" s="6">
        <v>5515</v>
      </c>
      <c r="C781" s="61" t="s">
        <v>22</v>
      </c>
      <c r="D781" s="88">
        <v>7270</v>
      </c>
      <c r="E781" s="156">
        <v>315.52999999999997</v>
      </c>
      <c r="F781" s="140">
        <f t="shared" si="38"/>
        <v>6954.47</v>
      </c>
      <c r="G781" s="123">
        <f t="shared" si="37"/>
        <v>4.3401650618982116E-2</v>
      </c>
      <c r="K781" s="116"/>
    </row>
    <row r="782" spans="1:11" s="9" customFormat="1" x14ac:dyDescent="0.2">
      <c r="A782" s="32"/>
      <c r="B782" s="6">
        <v>5521</v>
      </c>
      <c r="C782" s="61" t="s">
        <v>79</v>
      </c>
      <c r="D782" s="88">
        <v>3033</v>
      </c>
      <c r="E782" s="156">
        <v>1025.9100000000001</v>
      </c>
      <c r="F782" s="140">
        <f t="shared" si="38"/>
        <v>2007.09</v>
      </c>
      <c r="G782" s="123">
        <f t="shared" si="37"/>
        <v>0.33824925816023743</v>
      </c>
      <c r="K782" s="116"/>
    </row>
    <row r="783" spans="1:11" s="9" customFormat="1" x14ac:dyDescent="0.2">
      <c r="A783" s="32"/>
      <c r="B783" s="6">
        <v>5522</v>
      </c>
      <c r="C783" s="61" t="s">
        <v>63</v>
      </c>
      <c r="D783" s="88">
        <v>300</v>
      </c>
      <c r="E783" s="156">
        <v>25</v>
      </c>
      <c r="F783" s="140">
        <f t="shared" si="38"/>
        <v>275</v>
      </c>
      <c r="G783" s="123">
        <f t="shared" si="37"/>
        <v>8.3333333333333329E-2</v>
      </c>
      <c r="K783" s="116"/>
    </row>
    <row r="784" spans="1:11" s="9" customFormat="1" x14ac:dyDescent="0.2">
      <c r="A784" s="32"/>
      <c r="B784" s="6">
        <v>5524</v>
      </c>
      <c r="C784" s="61" t="s">
        <v>24</v>
      </c>
      <c r="D784" s="88">
        <v>3900</v>
      </c>
      <c r="E784" s="156">
        <v>71.7</v>
      </c>
      <c r="F784" s="140">
        <f t="shared" si="38"/>
        <v>3828.3</v>
      </c>
      <c r="G784" s="123">
        <f t="shared" si="37"/>
        <v>1.8384615384615385E-2</v>
      </c>
      <c r="K784" s="116"/>
    </row>
    <row r="785" spans="1:11" s="9" customFormat="1" x14ac:dyDescent="0.2">
      <c r="A785" s="32"/>
      <c r="B785" s="6">
        <v>5525</v>
      </c>
      <c r="C785" s="61" t="s">
        <v>37</v>
      </c>
      <c r="D785" s="88">
        <v>940</v>
      </c>
      <c r="E785" s="156">
        <v>0</v>
      </c>
      <c r="F785" s="140">
        <f t="shared" si="38"/>
        <v>940</v>
      </c>
      <c r="G785" s="123">
        <f t="shared" si="37"/>
        <v>0</v>
      </c>
      <c r="K785" s="116"/>
    </row>
    <row r="786" spans="1:11" s="9" customFormat="1" x14ac:dyDescent="0.2">
      <c r="A786" s="32"/>
      <c r="B786" s="6">
        <v>5532</v>
      </c>
      <c r="C786" s="61" t="s">
        <v>61</v>
      </c>
      <c r="D786" s="88">
        <v>300</v>
      </c>
      <c r="E786" s="156">
        <v>0</v>
      </c>
      <c r="F786" s="140">
        <f t="shared" si="38"/>
        <v>300</v>
      </c>
      <c r="G786" s="123">
        <f t="shared" si="37"/>
        <v>0</v>
      </c>
      <c r="K786" s="116"/>
    </row>
    <row r="787" spans="1:11" s="9" customFormat="1" x14ac:dyDescent="0.2">
      <c r="A787" s="32"/>
      <c r="B787" s="6">
        <v>5539</v>
      </c>
      <c r="C787" s="61" t="s">
        <v>178</v>
      </c>
      <c r="D787" s="88">
        <v>350</v>
      </c>
      <c r="E787" s="156">
        <v>0</v>
      </c>
      <c r="F787" s="140">
        <f t="shared" si="38"/>
        <v>350</v>
      </c>
      <c r="G787" s="123">
        <f t="shared" si="37"/>
        <v>0</v>
      </c>
      <c r="K787" s="116"/>
    </row>
    <row r="788" spans="1:11" s="9" customFormat="1" x14ac:dyDescent="0.2">
      <c r="A788" s="32"/>
      <c r="B788" s="6">
        <v>5540</v>
      </c>
      <c r="C788" s="61" t="s">
        <v>175</v>
      </c>
      <c r="D788" s="88">
        <v>650</v>
      </c>
      <c r="E788" s="156">
        <v>0</v>
      </c>
      <c r="F788" s="140">
        <f t="shared" si="38"/>
        <v>650</v>
      </c>
      <c r="G788" s="123">
        <f t="shared" si="37"/>
        <v>0</v>
      </c>
      <c r="K788" s="116"/>
    </row>
    <row r="789" spans="1:11" s="9" customFormat="1" x14ac:dyDescent="0.2">
      <c r="A789" s="32"/>
      <c r="B789" s="23">
        <v>60</v>
      </c>
      <c r="C789" s="53" t="s">
        <v>59</v>
      </c>
      <c r="D789" s="96">
        <f>SUM(D790)</f>
        <v>0</v>
      </c>
      <c r="E789" s="172">
        <f>SUM(E790)</f>
        <v>43.98</v>
      </c>
      <c r="F789" s="126">
        <f t="shared" si="38"/>
        <v>-43.98</v>
      </c>
      <c r="G789" s="123"/>
      <c r="K789" s="116"/>
    </row>
    <row r="790" spans="1:11" s="9" customFormat="1" x14ac:dyDescent="0.2">
      <c r="A790" s="32"/>
      <c r="B790" s="21">
        <v>6010</v>
      </c>
      <c r="C790" s="54" t="s">
        <v>95</v>
      </c>
      <c r="D790" s="88">
        <v>0</v>
      </c>
      <c r="E790" s="156">
        <v>43.98</v>
      </c>
      <c r="F790" s="140">
        <f t="shared" si="38"/>
        <v>-43.98</v>
      </c>
      <c r="G790" s="123"/>
      <c r="K790" s="116"/>
    </row>
    <row r="791" spans="1:11" s="9" customFormat="1" x14ac:dyDescent="0.2">
      <c r="A791" s="32" t="s">
        <v>338</v>
      </c>
      <c r="B791" s="10" t="s">
        <v>207</v>
      </c>
      <c r="C791" s="74"/>
      <c r="D791" s="97">
        <f>SUM(D792+D796+D799)</f>
        <v>97519</v>
      </c>
      <c r="E791" s="151">
        <f>SUM(E792+E796+E799)</f>
        <v>15345.749999999998</v>
      </c>
      <c r="F791" s="126">
        <f t="shared" si="38"/>
        <v>82173.25</v>
      </c>
      <c r="G791" s="131">
        <f t="shared" si="37"/>
        <v>0.15736164234661962</v>
      </c>
      <c r="K791" s="116"/>
    </row>
    <row r="792" spans="1:11" s="9" customFormat="1" x14ac:dyDescent="0.2">
      <c r="A792" s="32"/>
      <c r="B792" s="10">
        <v>50</v>
      </c>
      <c r="C792" s="60" t="s">
        <v>16</v>
      </c>
      <c r="D792" s="97">
        <f>SUM(D793+D795)</f>
        <v>87488</v>
      </c>
      <c r="E792" s="151">
        <f>SUM(E793+E795)</f>
        <v>13644.029999999999</v>
      </c>
      <c r="F792" s="126">
        <f t="shared" si="38"/>
        <v>73843.97</v>
      </c>
      <c r="G792" s="131">
        <f t="shared" si="37"/>
        <v>0.15595315929041695</v>
      </c>
      <c r="K792" s="116"/>
    </row>
    <row r="793" spans="1:11" s="9" customFormat="1" x14ac:dyDescent="0.2">
      <c r="A793" s="32"/>
      <c r="B793" s="6">
        <v>500</v>
      </c>
      <c r="C793" s="61" t="s">
        <v>161</v>
      </c>
      <c r="D793" s="99">
        <f>SUM(D794)</f>
        <v>65387</v>
      </c>
      <c r="E793" s="170">
        <f>SUM(E794)</f>
        <v>10236.4</v>
      </c>
      <c r="F793" s="140">
        <f t="shared" si="38"/>
        <v>55150.6</v>
      </c>
      <c r="G793" s="123">
        <f t="shared" si="37"/>
        <v>0.1565509963754263</v>
      </c>
      <c r="K793" s="116"/>
    </row>
    <row r="794" spans="1:11" s="9" customFormat="1" x14ac:dyDescent="0.2">
      <c r="A794" s="32"/>
      <c r="B794" s="6">
        <v>50026</v>
      </c>
      <c r="C794" s="61" t="s">
        <v>413</v>
      </c>
      <c r="D794" s="88">
        <v>65387</v>
      </c>
      <c r="E794" s="156">
        <v>10236.4</v>
      </c>
      <c r="F794" s="140">
        <f t="shared" si="38"/>
        <v>55150.6</v>
      </c>
      <c r="G794" s="123">
        <f t="shared" si="37"/>
        <v>0.1565509963754263</v>
      </c>
      <c r="K794" s="116"/>
    </row>
    <row r="795" spans="1:11" s="9" customFormat="1" x14ac:dyDescent="0.2">
      <c r="A795" s="32"/>
      <c r="B795" s="6">
        <v>506</v>
      </c>
      <c r="C795" s="61" t="s">
        <v>162</v>
      </c>
      <c r="D795" s="88">
        <v>22101</v>
      </c>
      <c r="E795" s="156">
        <v>3407.63</v>
      </c>
      <c r="F795" s="140">
        <f t="shared" si="38"/>
        <v>18693.37</v>
      </c>
      <c r="G795" s="123">
        <f t="shared" si="37"/>
        <v>0.1541844260440704</v>
      </c>
      <c r="K795" s="116"/>
    </row>
    <row r="796" spans="1:11" s="9" customFormat="1" x14ac:dyDescent="0.2">
      <c r="A796" s="32"/>
      <c r="B796" s="10">
        <v>55</v>
      </c>
      <c r="C796" s="60" t="s">
        <v>17</v>
      </c>
      <c r="D796" s="97">
        <f>SUM(D797:D798)</f>
        <v>10031</v>
      </c>
      <c r="E796" s="151">
        <f>SUM(E797:E798)</f>
        <v>1679.73</v>
      </c>
      <c r="F796" s="126">
        <f t="shared" si="38"/>
        <v>8351.27</v>
      </c>
      <c r="G796" s="131">
        <f t="shared" si="37"/>
        <v>0.16745389293191107</v>
      </c>
      <c r="K796" s="116"/>
    </row>
    <row r="797" spans="1:11" s="9" customFormat="1" x14ac:dyDescent="0.2">
      <c r="A797" s="32"/>
      <c r="B797" s="6">
        <v>5521</v>
      </c>
      <c r="C797" s="61" t="s">
        <v>79</v>
      </c>
      <c r="D797" s="88">
        <v>5800</v>
      </c>
      <c r="E797" s="156">
        <v>1145.23</v>
      </c>
      <c r="F797" s="140">
        <f t="shared" si="38"/>
        <v>4654.7700000000004</v>
      </c>
      <c r="G797" s="123">
        <f t="shared" si="37"/>
        <v>0.19745344827586206</v>
      </c>
      <c r="K797" s="116"/>
    </row>
    <row r="798" spans="1:11" s="9" customFormat="1" x14ac:dyDescent="0.2">
      <c r="A798" s="32"/>
      <c r="B798" s="6">
        <v>5524</v>
      </c>
      <c r="C798" s="61" t="s">
        <v>24</v>
      </c>
      <c r="D798" s="88">
        <v>4231</v>
      </c>
      <c r="E798" s="156">
        <v>534.5</v>
      </c>
      <c r="F798" s="140">
        <f t="shared" si="38"/>
        <v>3696.5</v>
      </c>
      <c r="G798" s="123">
        <f t="shared" si="37"/>
        <v>0.12632947293783975</v>
      </c>
      <c r="K798" s="116"/>
    </row>
    <row r="799" spans="1:11" s="9" customFormat="1" x14ac:dyDescent="0.2">
      <c r="A799" s="32"/>
      <c r="B799" s="23">
        <v>60</v>
      </c>
      <c r="C799" s="53" t="s">
        <v>59</v>
      </c>
      <c r="D799" s="96">
        <f>SUM(D800)</f>
        <v>0</v>
      </c>
      <c r="E799" s="172">
        <f>SUM(E800)</f>
        <v>21.99</v>
      </c>
      <c r="F799" s="126">
        <f>D799-E799</f>
        <v>-21.99</v>
      </c>
      <c r="G799" s="123"/>
      <c r="K799" s="116"/>
    </row>
    <row r="800" spans="1:11" s="9" customFormat="1" x14ac:dyDescent="0.2">
      <c r="A800" s="32"/>
      <c r="B800" s="21">
        <v>6010</v>
      </c>
      <c r="C800" s="54" t="s">
        <v>95</v>
      </c>
      <c r="D800" s="88">
        <v>0</v>
      </c>
      <c r="E800" s="156">
        <v>21.99</v>
      </c>
      <c r="F800" s="140">
        <f>D800-E800</f>
        <v>-21.99</v>
      </c>
      <c r="G800" s="123"/>
      <c r="K800" s="116"/>
    </row>
    <row r="801" spans="1:11" s="9" customFormat="1" x14ac:dyDescent="0.2">
      <c r="A801" s="32" t="s">
        <v>339</v>
      </c>
      <c r="B801" s="10" t="s">
        <v>208</v>
      </c>
      <c r="C801" s="74"/>
      <c r="D801" s="97">
        <f>SUM(D802+D807+D810)</f>
        <v>50504</v>
      </c>
      <c r="E801" s="151">
        <f>SUM(E802+E807+E810)</f>
        <v>8825.2899999999991</v>
      </c>
      <c r="F801" s="126">
        <f t="shared" si="38"/>
        <v>41678.71</v>
      </c>
      <c r="G801" s="131">
        <f t="shared" si="37"/>
        <v>0.174744376683035</v>
      </c>
      <c r="K801" s="116"/>
    </row>
    <row r="802" spans="1:11" s="9" customFormat="1" x14ac:dyDescent="0.2">
      <c r="A802" s="32"/>
      <c r="B802" s="10">
        <v>50</v>
      </c>
      <c r="C802" s="60" t="s">
        <v>210</v>
      </c>
      <c r="D802" s="97">
        <f>SUM(D803+D806)</f>
        <v>43425</v>
      </c>
      <c r="E802" s="151">
        <f>SUM(E803+E806)</f>
        <v>7032.16</v>
      </c>
      <c r="F802" s="126">
        <f t="shared" si="38"/>
        <v>36392.839999999997</v>
      </c>
      <c r="G802" s="131">
        <f t="shared" si="37"/>
        <v>0.16193805411629245</v>
      </c>
      <c r="K802" s="116"/>
    </row>
    <row r="803" spans="1:11" s="9" customFormat="1" x14ac:dyDescent="0.2">
      <c r="A803" s="32"/>
      <c r="B803" s="6">
        <v>500</v>
      </c>
      <c r="C803" s="61" t="s">
        <v>161</v>
      </c>
      <c r="D803" s="99">
        <f>SUM(D804:D805)</f>
        <v>32455</v>
      </c>
      <c r="E803" s="170">
        <f>SUM(E804:E805)</f>
        <v>5255.71</v>
      </c>
      <c r="F803" s="140">
        <f t="shared" si="38"/>
        <v>27199.29</v>
      </c>
      <c r="G803" s="123">
        <f t="shared" si="37"/>
        <v>0.1619383762132183</v>
      </c>
      <c r="K803" s="116"/>
    </row>
    <row r="804" spans="1:11" s="9" customFormat="1" x14ac:dyDescent="0.2">
      <c r="A804" s="32"/>
      <c r="B804" s="6">
        <v>50026</v>
      </c>
      <c r="C804" s="61" t="s">
        <v>413</v>
      </c>
      <c r="D804" s="88">
        <v>31955</v>
      </c>
      <c r="E804" s="156">
        <v>5255.71</v>
      </c>
      <c r="F804" s="140">
        <f t="shared" si="38"/>
        <v>26699.29</v>
      </c>
      <c r="G804" s="123">
        <f t="shared" si="37"/>
        <v>0.1644722265686121</v>
      </c>
      <c r="K804" s="116"/>
    </row>
    <row r="805" spans="1:11" s="9" customFormat="1" ht="25.5" x14ac:dyDescent="0.2">
      <c r="A805" s="32"/>
      <c r="B805" s="6">
        <v>5005</v>
      </c>
      <c r="C805" s="61" t="s">
        <v>185</v>
      </c>
      <c r="D805" s="88">
        <v>500</v>
      </c>
      <c r="E805" s="156">
        <v>0</v>
      </c>
      <c r="F805" s="140">
        <f t="shared" si="38"/>
        <v>500</v>
      </c>
      <c r="G805" s="123">
        <f t="shared" si="37"/>
        <v>0</v>
      </c>
      <c r="K805" s="116"/>
    </row>
    <row r="806" spans="1:11" s="9" customFormat="1" x14ac:dyDescent="0.2">
      <c r="A806" s="32"/>
      <c r="B806" s="6">
        <v>506</v>
      </c>
      <c r="C806" s="61" t="s">
        <v>162</v>
      </c>
      <c r="D806" s="88">
        <v>10970</v>
      </c>
      <c r="E806" s="156">
        <v>1776.45</v>
      </c>
      <c r="F806" s="140">
        <f t="shared" si="38"/>
        <v>9193.5499999999993</v>
      </c>
      <c r="G806" s="123">
        <f t="shared" si="37"/>
        <v>0.16193710118505014</v>
      </c>
      <c r="K806" s="116"/>
    </row>
    <row r="807" spans="1:11" s="9" customFormat="1" x14ac:dyDescent="0.2">
      <c r="A807" s="32"/>
      <c r="B807" s="10">
        <v>55</v>
      </c>
      <c r="C807" s="60" t="s">
        <v>17</v>
      </c>
      <c r="D807" s="97">
        <f>SUM(D808:D809)</f>
        <v>7079</v>
      </c>
      <c r="E807" s="151">
        <f>SUM(E808:E809)</f>
        <v>1771.1399999999999</v>
      </c>
      <c r="F807" s="126">
        <f t="shared" si="38"/>
        <v>5307.8600000000006</v>
      </c>
      <c r="G807" s="131">
        <f t="shared" si="37"/>
        <v>0.25019635541743185</v>
      </c>
      <c r="K807" s="116"/>
    </row>
    <row r="808" spans="1:11" s="9" customFormat="1" x14ac:dyDescent="0.2">
      <c r="A808" s="32"/>
      <c r="B808" s="6">
        <v>5521</v>
      </c>
      <c r="C808" s="61" t="s">
        <v>79</v>
      </c>
      <c r="D808" s="88">
        <v>3400</v>
      </c>
      <c r="E808" s="156">
        <v>630.63</v>
      </c>
      <c r="F808" s="140">
        <f t="shared" si="38"/>
        <v>2769.37</v>
      </c>
      <c r="G808" s="123">
        <f t="shared" si="37"/>
        <v>0.18547941176470589</v>
      </c>
      <c r="K808" s="116"/>
    </row>
    <row r="809" spans="1:11" s="9" customFormat="1" x14ac:dyDescent="0.2">
      <c r="A809" s="32"/>
      <c r="B809" s="6">
        <v>5524</v>
      </c>
      <c r="C809" s="61" t="s">
        <v>24</v>
      </c>
      <c r="D809" s="88">
        <v>3679</v>
      </c>
      <c r="E809" s="156">
        <v>1140.51</v>
      </c>
      <c r="F809" s="140">
        <f t="shared" si="38"/>
        <v>2538.4899999999998</v>
      </c>
      <c r="G809" s="123">
        <f t="shared" si="37"/>
        <v>0.31000543625985322</v>
      </c>
      <c r="K809" s="116"/>
    </row>
    <row r="810" spans="1:11" s="9" customFormat="1" x14ac:dyDescent="0.2">
      <c r="A810" s="32"/>
      <c r="B810" s="23">
        <v>60</v>
      </c>
      <c r="C810" s="53" t="s">
        <v>59</v>
      </c>
      <c r="D810" s="96">
        <f>SUM(D811)</f>
        <v>0</v>
      </c>
      <c r="E810" s="172">
        <f>SUM(E811)</f>
        <v>21.99</v>
      </c>
      <c r="F810" s="126">
        <f t="shared" si="38"/>
        <v>-21.99</v>
      </c>
      <c r="G810" s="123"/>
      <c r="K810" s="116"/>
    </row>
    <row r="811" spans="1:11" s="9" customFormat="1" x14ac:dyDescent="0.2">
      <c r="A811" s="32"/>
      <c r="B811" s="21">
        <v>6010</v>
      </c>
      <c r="C811" s="54" t="s">
        <v>95</v>
      </c>
      <c r="D811" s="88">
        <v>0</v>
      </c>
      <c r="E811" s="156">
        <v>21.99</v>
      </c>
      <c r="F811" s="140">
        <f t="shared" si="38"/>
        <v>-21.99</v>
      </c>
      <c r="G811" s="123"/>
      <c r="K811" s="116"/>
    </row>
    <row r="812" spans="1:11" s="9" customFormat="1" x14ac:dyDescent="0.2">
      <c r="A812" s="32" t="s">
        <v>340</v>
      </c>
      <c r="B812" s="10" t="s">
        <v>446</v>
      </c>
      <c r="C812" s="74"/>
      <c r="D812" s="97">
        <f>SUM(D813+D817+D820)</f>
        <v>45054</v>
      </c>
      <c r="E812" s="151">
        <f>SUM(E813+E817+E820)</f>
        <v>7564.0999999999995</v>
      </c>
      <c r="F812" s="126">
        <f t="shared" si="38"/>
        <v>37489.9</v>
      </c>
      <c r="G812" s="131">
        <f t="shared" si="37"/>
        <v>0.16788964353886446</v>
      </c>
      <c r="K812" s="116"/>
    </row>
    <row r="813" spans="1:11" s="9" customFormat="1" x14ac:dyDescent="0.2">
      <c r="A813" s="32"/>
      <c r="B813" s="10">
        <v>50</v>
      </c>
      <c r="C813" s="60" t="s">
        <v>16</v>
      </c>
      <c r="D813" s="97">
        <f>SUM(D814+D816)</f>
        <v>40379</v>
      </c>
      <c r="E813" s="151">
        <f>SUM(E814+E816)</f>
        <v>6730.16</v>
      </c>
      <c r="F813" s="126">
        <f t="shared" si="38"/>
        <v>33648.839999999997</v>
      </c>
      <c r="G813" s="131">
        <f t="shared" si="37"/>
        <v>0.1666747566804527</v>
      </c>
      <c r="K813" s="116"/>
    </row>
    <row r="814" spans="1:11" s="9" customFormat="1" x14ac:dyDescent="0.2">
      <c r="A814" s="32"/>
      <c r="B814" s="6">
        <v>500</v>
      </c>
      <c r="C814" s="61" t="s">
        <v>161</v>
      </c>
      <c r="D814" s="99">
        <f>SUM(D815:D815)</f>
        <v>30179</v>
      </c>
      <c r="E814" s="170">
        <f>SUM(E815:E815)</f>
        <v>5030</v>
      </c>
      <c r="F814" s="140">
        <f t="shared" si="38"/>
        <v>25149</v>
      </c>
      <c r="G814" s="123">
        <f t="shared" si="37"/>
        <v>0.16667218927068492</v>
      </c>
      <c r="K814" s="116"/>
    </row>
    <row r="815" spans="1:11" s="9" customFormat="1" x14ac:dyDescent="0.2">
      <c r="A815" s="32"/>
      <c r="B815" s="6">
        <v>50026</v>
      </c>
      <c r="C815" s="61" t="s">
        <v>413</v>
      </c>
      <c r="D815" s="88">
        <v>30179</v>
      </c>
      <c r="E815" s="156">
        <v>5030</v>
      </c>
      <c r="F815" s="140">
        <f t="shared" si="38"/>
        <v>25149</v>
      </c>
      <c r="G815" s="123">
        <f t="shared" si="37"/>
        <v>0.16667218927068492</v>
      </c>
      <c r="K815" s="116"/>
    </row>
    <row r="816" spans="1:11" s="9" customFormat="1" x14ac:dyDescent="0.2">
      <c r="A816" s="32"/>
      <c r="B816" s="6">
        <v>506</v>
      </c>
      <c r="C816" s="61" t="s">
        <v>162</v>
      </c>
      <c r="D816" s="88">
        <v>10200</v>
      </c>
      <c r="E816" s="156">
        <v>1700.16</v>
      </c>
      <c r="F816" s="140">
        <f t="shared" si="38"/>
        <v>8499.84</v>
      </c>
      <c r="G816" s="123">
        <f t="shared" si="37"/>
        <v>0.16668235294117648</v>
      </c>
      <c r="K816" s="116"/>
    </row>
    <row r="817" spans="1:11" s="9" customFormat="1" x14ac:dyDescent="0.2">
      <c r="A817" s="32"/>
      <c r="B817" s="10">
        <v>55</v>
      </c>
      <c r="C817" s="60" t="s">
        <v>17</v>
      </c>
      <c r="D817" s="97">
        <f>SUM(D818:D819)</f>
        <v>4675</v>
      </c>
      <c r="E817" s="151">
        <f>SUM(E818:E819)</f>
        <v>811.94999999999993</v>
      </c>
      <c r="F817" s="126">
        <f t="shared" si="38"/>
        <v>3863.05</v>
      </c>
      <c r="G817" s="131">
        <f t="shared" si="37"/>
        <v>0.17367914438502671</v>
      </c>
      <c r="K817" s="116"/>
    </row>
    <row r="818" spans="1:11" x14ac:dyDescent="0.2">
      <c r="A818" s="34"/>
      <c r="B818" s="6">
        <v>5521</v>
      </c>
      <c r="C818" s="61" t="s">
        <v>79</v>
      </c>
      <c r="D818" s="99">
        <v>3500</v>
      </c>
      <c r="E818" s="156">
        <v>621.66</v>
      </c>
      <c r="F818" s="140">
        <f t="shared" si="38"/>
        <v>2878.34</v>
      </c>
      <c r="G818" s="123">
        <f t="shared" si="37"/>
        <v>0.17761714285714283</v>
      </c>
    </row>
    <row r="819" spans="1:11" s="9" customFormat="1" x14ac:dyDescent="0.2">
      <c r="A819" s="32"/>
      <c r="B819" s="6">
        <v>5524</v>
      </c>
      <c r="C819" s="61" t="s">
        <v>24</v>
      </c>
      <c r="D819" s="88">
        <v>1175</v>
      </c>
      <c r="E819" s="156">
        <v>190.29</v>
      </c>
      <c r="F819" s="140">
        <f t="shared" si="38"/>
        <v>984.71</v>
      </c>
      <c r="G819" s="123">
        <f t="shared" si="37"/>
        <v>0.16194893617021275</v>
      </c>
      <c r="K819" s="116"/>
    </row>
    <row r="820" spans="1:11" s="9" customFormat="1" x14ac:dyDescent="0.2">
      <c r="A820" s="32"/>
      <c r="B820" s="23">
        <v>60</v>
      </c>
      <c r="C820" s="53" t="s">
        <v>59</v>
      </c>
      <c r="D820" s="96">
        <f>SUM(D821)</f>
        <v>0</v>
      </c>
      <c r="E820" s="172">
        <f>SUM(E821)</f>
        <v>21.99</v>
      </c>
      <c r="F820" s="126">
        <f>D820-E820</f>
        <v>-21.99</v>
      </c>
      <c r="G820" s="123"/>
      <c r="K820" s="116"/>
    </row>
    <row r="821" spans="1:11" s="9" customFormat="1" x14ac:dyDescent="0.2">
      <c r="A821" s="32"/>
      <c r="B821" s="21">
        <v>6010</v>
      </c>
      <c r="C821" s="54" t="s">
        <v>95</v>
      </c>
      <c r="D821" s="88">
        <v>0</v>
      </c>
      <c r="E821" s="156">
        <v>21.99</v>
      </c>
      <c r="F821" s="140">
        <f>D821-E821</f>
        <v>-21.99</v>
      </c>
      <c r="G821" s="123"/>
      <c r="K821" s="116"/>
    </row>
    <row r="822" spans="1:11" s="9" customFormat="1" x14ac:dyDescent="0.2">
      <c r="A822" s="32" t="s">
        <v>341</v>
      </c>
      <c r="B822" s="10" t="s">
        <v>336</v>
      </c>
      <c r="C822" s="74"/>
      <c r="D822" s="97">
        <f>SUM(D823+D828+D840)</f>
        <v>102630</v>
      </c>
      <c r="E822" s="151">
        <f>SUM(E823+E828+E840)</f>
        <v>17543.41</v>
      </c>
      <c r="F822" s="126">
        <f t="shared" si="38"/>
        <v>85086.59</v>
      </c>
      <c r="G822" s="131">
        <f t="shared" si="37"/>
        <v>0.17093841956542921</v>
      </c>
      <c r="K822" s="116"/>
    </row>
    <row r="823" spans="1:11" s="9" customFormat="1" x14ac:dyDescent="0.2">
      <c r="A823" s="32"/>
      <c r="B823" s="10">
        <v>50</v>
      </c>
      <c r="C823" s="60" t="s">
        <v>16</v>
      </c>
      <c r="D823" s="97">
        <f>SUM(D824+D827)</f>
        <v>83667</v>
      </c>
      <c r="E823" s="151">
        <f>SUM(E824+E827)</f>
        <v>13893.8</v>
      </c>
      <c r="F823" s="126">
        <f t="shared" si="38"/>
        <v>69773.2</v>
      </c>
      <c r="G823" s="131">
        <f t="shared" si="37"/>
        <v>0.16606069298528689</v>
      </c>
      <c r="K823" s="116"/>
    </row>
    <row r="824" spans="1:11" s="9" customFormat="1" x14ac:dyDescent="0.2">
      <c r="A824" s="32"/>
      <c r="B824" s="6">
        <v>500</v>
      </c>
      <c r="C824" s="61" t="s">
        <v>161</v>
      </c>
      <c r="D824" s="99">
        <f>SUM(D825:D826)</f>
        <v>62531</v>
      </c>
      <c r="E824" s="170">
        <f>SUM(E825:E826)</f>
        <v>10384</v>
      </c>
      <c r="F824" s="140">
        <f t="shared" si="38"/>
        <v>52147</v>
      </c>
      <c r="G824" s="123">
        <f t="shared" si="37"/>
        <v>0.16606163342981881</v>
      </c>
      <c r="K824" s="116"/>
    </row>
    <row r="825" spans="1:11" s="9" customFormat="1" x14ac:dyDescent="0.2">
      <c r="A825" s="32"/>
      <c r="B825" s="6">
        <v>50020</v>
      </c>
      <c r="C825" s="61" t="s">
        <v>168</v>
      </c>
      <c r="D825" s="88">
        <v>30576</v>
      </c>
      <c r="E825" s="156">
        <v>5058</v>
      </c>
      <c r="F825" s="140">
        <f t="shared" si="38"/>
        <v>25518</v>
      </c>
      <c r="G825" s="123">
        <f t="shared" si="37"/>
        <v>0.16542386185243327</v>
      </c>
      <c r="K825" s="116"/>
    </row>
    <row r="826" spans="1:11" s="9" customFormat="1" x14ac:dyDescent="0.2">
      <c r="A826" s="32"/>
      <c r="B826" s="6">
        <v>50026</v>
      </c>
      <c r="C826" s="61" t="s">
        <v>413</v>
      </c>
      <c r="D826" s="88">
        <v>31955</v>
      </c>
      <c r="E826" s="156">
        <v>5326</v>
      </c>
      <c r="F826" s="140">
        <f t="shared" si="38"/>
        <v>26629</v>
      </c>
      <c r="G826" s="123">
        <f t="shared" si="37"/>
        <v>0.16667188233453295</v>
      </c>
      <c r="K826" s="116"/>
    </row>
    <row r="827" spans="1:11" s="9" customFormat="1" x14ac:dyDescent="0.2">
      <c r="A827" s="32"/>
      <c r="B827" s="6">
        <v>506</v>
      </c>
      <c r="C827" s="61" t="s">
        <v>162</v>
      </c>
      <c r="D827" s="88">
        <v>21136</v>
      </c>
      <c r="E827" s="156">
        <v>3509.8</v>
      </c>
      <c r="F827" s="140">
        <f t="shared" si="38"/>
        <v>17626.2</v>
      </c>
      <c r="G827" s="123">
        <f t="shared" si="37"/>
        <v>0.16605791067373202</v>
      </c>
      <c r="K827" s="116"/>
    </row>
    <row r="828" spans="1:11" s="9" customFormat="1" x14ac:dyDescent="0.2">
      <c r="A828" s="32"/>
      <c r="B828" s="10">
        <v>55</v>
      </c>
      <c r="C828" s="60" t="s">
        <v>17</v>
      </c>
      <c r="D828" s="97">
        <f>SUM(D829:D839)</f>
        <v>18963</v>
      </c>
      <c r="E828" s="151">
        <f>SUM(E829:E839)</f>
        <v>3627.6199999999994</v>
      </c>
      <c r="F828" s="126">
        <f t="shared" si="38"/>
        <v>15335.380000000001</v>
      </c>
      <c r="G828" s="131">
        <f t="shared" si="37"/>
        <v>0.19129989980488316</v>
      </c>
      <c r="K828" s="116"/>
    </row>
    <row r="829" spans="1:11" s="9" customFormat="1" x14ac:dyDescent="0.2">
      <c r="A829" s="32"/>
      <c r="B829" s="6">
        <v>5500</v>
      </c>
      <c r="C829" s="61" t="s">
        <v>18</v>
      </c>
      <c r="D829" s="88">
        <v>1085</v>
      </c>
      <c r="E829" s="156">
        <v>300.43</v>
      </c>
      <c r="F829" s="140">
        <f t="shared" si="38"/>
        <v>784.56999999999994</v>
      </c>
      <c r="G829" s="123">
        <f t="shared" si="37"/>
        <v>0.27689400921658985</v>
      </c>
      <c r="K829" s="116"/>
    </row>
    <row r="830" spans="1:11" s="9" customFormat="1" x14ac:dyDescent="0.2">
      <c r="A830" s="32"/>
      <c r="B830" s="6">
        <v>5504</v>
      </c>
      <c r="C830" s="61" t="s">
        <v>20</v>
      </c>
      <c r="D830" s="88">
        <v>450</v>
      </c>
      <c r="E830" s="156">
        <v>0</v>
      </c>
      <c r="F830" s="140">
        <f t="shared" si="38"/>
        <v>450</v>
      </c>
      <c r="G830" s="123">
        <f t="shared" si="37"/>
        <v>0</v>
      </c>
      <c r="K830" s="116"/>
    </row>
    <row r="831" spans="1:11" s="9" customFormat="1" x14ac:dyDescent="0.2">
      <c r="A831" s="32"/>
      <c r="B831" s="6">
        <v>5511</v>
      </c>
      <c r="C831" s="61" t="s">
        <v>163</v>
      </c>
      <c r="D831" s="88">
        <v>7829</v>
      </c>
      <c r="E831" s="156">
        <v>2081.77</v>
      </c>
      <c r="F831" s="140">
        <f t="shared" si="38"/>
        <v>5747.23</v>
      </c>
      <c r="G831" s="123">
        <f t="shared" si="37"/>
        <v>0.2659049687060927</v>
      </c>
      <c r="K831" s="116"/>
    </row>
    <row r="832" spans="1:11" s="9" customFormat="1" x14ac:dyDescent="0.2">
      <c r="A832" s="32"/>
      <c r="B832" s="6">
        <v>5514</v>
      </c>
      <c r="C832" s="61" t="s">
        <v>164</v>
      </c>
      <c r="D832" s="88">
        <v>550</v>
      </c>
      <c r="E832" s="156">
        <v>101.51</v>
      </c>
      <c r="F832" s="140">
        <f t="shared" si="38"/>
        <v>448.49</v>
      </c>
      <c r="G832" s="123">
        <f t="shared" si="37"/>
        <v>0.18456363636363637</v>
      </c>
      <c r="K832" s="116"/>
    </row>
    <row r="833" spans="1:11" s="9" customFormat="1" x14ac:dyDescent="0.2">
      <c r="A833" s="32"/>
      <c r="B833" s="6">
        <v>5515</v>
      </c>
      <c r="C833" s="61" t="s">
        <v>22</v>
      </c>
      <c r="D833" s="88">
        <v>500</v>
      </c>
      <c r="E833" s="156">
        <v>7.2</v>
      </c>
      <c r="F833" s="140">
        <f t="shared" si="38"/>
        <v>492.8</v>
      </c>
      <c r="G833" s="123">
        <f t="shared" si="37"/>
        <v>1.44E-2</v>
      </c>
      <c r="K833" s="116"/>
    </row>
    <row r="834" spans="1:11" s="9" customFormat="1" x14ac:dyDescent="0.2">
      <c r="A834" s="32"/>
      <c r="B834" s="6">
        <v>5521</v>
      </c>
      <c r="C834" s="61" t="s">
        <v>79</v>
      </c>
      <c r="D834" s="88">
        <v>5000</v>
      </c>
      <c r="E834" s="156">
        <v>807.53</v>
      </c>
      <c r="F834" s="140">
        <f t="shared" si="38"/>
        <v>4192.47</v>
      </c>
      <c r="G834" s="123">
        <f t="shared" si="37"/>
        <v>0.16150599999999998</v>
      </c>
      <c r="K834" s="116"/>
    </row>
    <row r="835" spans="1:11" s="9" customFormat="1" x14ac:dyDescent="0.2">
      <c r="A835" s="32"/>
      <c r="B835" s="6">
        <v>5522</v>
      </c>
      <c r="C835" s="61" t="s">
        <v>63</v>
      </c>
      <c r="D835" s="88">
        <v>140</v>
      </c>
      <c r="E835" s="156">
        <v>0</v>
      </c>
      <c r="F835" s="140">
        <f t="shared" si="38"/>
        <v>140</v>
      </c>
      <c r="G835" s="123">
        <f t="shared" si="37"/>
        <v>0</v>
      </c>
      <c r="K835" s="116"/>
    </row>
    <row r="836" spans="1:11" s="9" customFormat="1" x14ac:dyDescent="0.2">
      <c r="A836" s="32"/>
      <c r="B836" s="6">
        <v>5524</v>
      </c>
      <c r="C836" s="61" t="s">
        <v>24</v>
      </c>
      <c r="D836" s="88">
        <v>2759</v>
      </c>
      <c r="E836" s="156">
        <v>312.98</v>
      </c>
      <c r="F836" s="140">
        <f t="shared" si="38"/>
        <v>2446.02</v>
      </c>
      <c r="G836" s="123">
        <f t="shared" si="37"/>
        <v>0.11343965204784343</v>
      </c>
      <c r="K836" s="116"/>
    </row>
    <row r="837" spans="1:11" s="9" customFormat="1" x14ac:dyDescent="0.2">
      <c r="A837" s="32"/>
      <c r="B837" s="6">
        <v>5525</v>
      </c>
      <c r="C837" s="61" t="s">
        <v>37</v>
      </c>
      <c r="D837" s="88">
        <v>250</v>
      </c>
      <c r="E837" s="156">
        <v>0</v>
      </c>
      <c r="F837" s="140">
        <f t="shared" si="38"/>
        <v>250</v>
      </c>
      <c r="G837" s="123">
        <f t="shared" si="37"/>
        <v>0</v>
      </c>
      <c r="K837" s="116"/>
    </row>
    <row r="838" spans="1:11" s="9" customFormat="1" x14ac:dyDescent="0.2">
      <c r="A838" s="32"/>
      <c r="B838" s="6">
        <v>5539</v>
      </c>
      <c r="C838" s="61" t="s">
        <v>178</v>
      </c>
      <c r="D838" s="88">
        <v>0</v>
      </c>
      <c r="E838" s="156">
        <v>16.2</v>
      </c>
      <c r="F838" s="140">
        <f t="shared" si="38"/>
        <v>-16.2</v>
      </c>
      <c r="G838" s="123"/>
      <c r="K838" s="116"/>
    </row>
    <row r="839" spans="1:11" s="9" customFormat="1" x14ac:dyDescent="0.2">
      <c r="A839" s="34"/>
      <c r="B839" s="6">
        <v>5540</v>
      </c>
      <c r="C839" s="61" t="s">
        <v>175</v>
      </c>
      <c r="D839" s="88">
        <v>400</v>
      </c>
      <c r="E839" s="156">
        <v>0</v>
      </c>
      <c r="F839" s="140">
        <f t="shared" si="38"/>
        <v>400</v>
      </c>
      <c r="G839" s="123">
        <f t="shared" si="37"/>
        <v>0</v>
      </c>
      <c r="K839" s="116"/>
    </row>
    <row r="840" spans="1:11" s="9" customFormat="1" x14ac:dyDescent="0.2">
      <c r="A840" s="34"/>
      <c r="B840" s="23">
        <v>60</v>
      </c>
      <c r="C840" s="53" t="s">
        <v>59</v>
      </c>
      <c r="D840" s="96">
        <f>SUM(D841)</f>
        <v>0</v>
      </c>
      <c r="E840" s="172">
        <f>SUM(E841)</f>
        <v>21.99</v>
      </c>
      <c r="F840" s="126">
        <f t="shared" si="38"/>
        <v>-21.99</v>
      </c>
      <c r="G840" s="123"/>
      <c r="K840" s="116"/>
    </row>
    <row r="841" spans="1:11" s="9" customFormat="1" x14ac:dyDescent="0.2">
      <c r="A841" s="34"/>
      <c r="B841" s="21">
        <v>6010</v>
      </c>
      <c r="C841" s="54" t="s">
        <v>95</v>
      </c>
      <c r="D841" s="88">
        <v>0</v>
      </c>
      <c r="E841" s="156">
        <v>21.99</v>
      </c>
      <c r="F841" s="140">
        <f t="shared" si="38"/>
        <v>-21.99</v>
      </c>
      <c r="G841" s="123"/>
      <c r="K841" s="116"/>
    </row>
    <row r="842" spans="1:11" s="12" customFormat="1" ht="13.5" x14ac:dyDescent="0.25">
      <c r="A842" s="32" t="s">
        <v>342</v>
      </c>
      <c r="B842" s="10" t="s">
        <v>147</v>
      </c>
      <c r="C842" s="74"/>
      <c r="D842" s="97">
        <f>SUM(D843)</f>
        <v>50000</v>
      </c>
      <c r="E842" s="151">
        <f>SUM(E843)</f>
        <v>7343.9</v>
      </c>
      <c r="F842" s="126">
        <f t="shared" si="38"/>
        <v>42656.1</v>
      </c>
      <c r="G842" s="131">
        <f t="shared" si="37"/>
        <v>0.14687799999999998</v>
      </c>
      <c r="K842" s="233"/>
    </row>
    <row r="843" spans="1:11" s="9" customFormat="1" x14ac:dyDescent="0.2">
      <c r="A843" s="32"/>
      <c r="B843" s="10">
        <v>55</v>
      </c>
      <c r="C843" s="60" t="s">
        <v>17</v>
      </c>
      <c r="D843" s="97">
        <f>SUM(D844)</f>
        <v>50000</v>
      </c>
      <c r="E843" s="151">
        <f>SUM(E844)</f>
        <v>7343.9</v>
      </c>
      <c r="F843" s="126">
        <f t="shared" si="38"/>
        <v>42656.1</v>
      </c>
      <c r="G843" s="131">
        <f t="shared" ref="G843:G862" si="39">E843/D843</f>
        <v>0.14687799999999998</v>
      </c>
      <c r="K843" s="116"/>
    </row>
    <row r="844" spans="1:11" x14ac:dyDescent="0.2">
      <c r="A844" s="34"/>
      <c r="B844" s="6">
        <v>5524</v>
      </c>
      <c r="C844" s="61" t="s">
        <v>243</v>
      </c>
      <c r="D844" s="88">
        <v>50000</v>
      </c>
      <c r="E844" s="156">
        <v>7343.9</v>
      </c>
      <c r="F844" s="140">
        <f t="shared" si="38"/>
        <v>42656.1</v>
      </c>
      <c r="G844" s="123">
        <f t="shared" si="39"/>
        <v>0.14687799999999998</v>
      </c>
    </row>
    <row r="845" spans="1:11" x14ac:dyDescent="0.2">
      <c r="A845" s="32" t="s">
        <v>343</v>
      </c>
      <c r="B845" s="10" t="s">
        <v>391</v>
      </c>
      <c r="C845" s="74"/>
      <c r="D845" s="97">
        <f>SUM(D846)</f>
        <v>15000</v>
      </c>
      <c r="E845" s="151">
        <f>SUM(E846)</f>
        <v>3250</v>
      </c>
      <c r="F845" s="126">
        <f t="shared" si="38"/>
        <v>11750</v>
      </c>
      <c r="G845" s="131">
        <f t="shared" si="39"/>
        <v>0.21666666666666667</v>
      </c>
    </row>
    <row r="846" spans="1:11" ht="25.5" x14ac:dyDescent="0.2">
      <c r="A846" s="34"/>
      <c r="B846" s="22">
        <v>413</v>
      </c>
      <c r="C846" s="63" t="s">
        <v>92</v>
      </c>
      <c r="D846" s="97">
        <f>SUM(D847)</f>
        <v>15000</v>
      </c>
      <c r="E846" s="151">
        <f>SUM(E847)</f>
        <v>3250</v>
      </c>
      <c r="F846" s="126">
        <f t="shared" si="38"/>
        <v>11750</v>
      </c>
      <c r="G846" s="131">
        <f t="shared" si="39"/>
        <v>0.21666666666666667</v>
      </c>
    </row>
    <row r="847" spans="1:11" x14ac:dyDescent="0.2">
      <c r="A847" s="34"/>
      <c r="B847" s="6">
        <v>4130</v>
      </c>
      <c r="C847" s="61" t="s">
        <v>27</v>
      </c>
      <c r="D847" s="88">
        <v>15000</v>
      </c>
      <c r="E847" s="156">
        <v>3250</v>
      </c>
      <c r="F847" s="140">
        <f t="shared" si="38"/>
        <v>11750</v>
      </c>
      <c r="G847" s="123">
        <f t="shared" si="39"/>
        <v>0.21666666666666667</v>
      </c>
    </row>
    <row r="848" spans="1:11" x14ac:dyDescent="0.2">
      <c r="A848" s="32" t="s">
        <v>571</v>
      </c>
      <c r="B848" s="10" t="s">
        <v>572</v>
      </c>
      <c r="C848" s="60"/>
      <c r="D848" s="96">
        <f>SUM(D849+D873+D894+D921+D927+D948+D972+D976)</f>
        <v>3894220</v>
      </c>
      <c r="E848" s="172">
        <f>SUM(E849+E873+E894+E921+E927+E948+E972+E976)</f>
        <v>537421.56000000006</v>
      </c>
      <c r="F848" s="126">
        <f t="shared" si="38"/>
        <v>3356798.44</v>
      </c>
      <c r="G848" s="131">
        <f t="shared" si="39"/>
        <v>0.13800493038400502</v>
      </c>
    </row>
    <row r="849" spans="1:11" s="9" customFormat="1" x14ac:dyDescent="0.2">
      <c r="A849" s="32" t="s">
        <v>344</v>
      </c>
      <c r="B849" s="10" t="s">
        <v>209</v>
      </c>
      <c r="C849" s="74"/>
      <c r="D849" s="97">
        <f>SUM(D850+D855+D870)</f>
        <v>242056</v>
      </c>
      <c r="E849" s="173">
        <f>SUM(E850+E855+E870)</f>
        <v>38905.35</v>
      </c>
      <c r="F849" s="126">
        <f t="shared" ref="F849:F912" si="40">D849-E849</f>
        <v>203150.65</v>
      </c>
      <c r="G849" s="131">
        <f t="shared" si="39"/>
        <v>0.16072871566910135</v>
      </c>
      <c r="K849" s="116"/>
    </row>
    <row r="850" spans="1:11" s="9" customFormat="1" x14ac:dyDescent="0.2">
      <c r="A850" s="32"/>
      <c r="B850" s="10">
        <v>50</v>
      </c>
      <c r="C850" s="60" t="s">
        <v>16</v>
      </c>
      <c r="D850" s="97">
        <f>SUM(D851+D854)</f>
        <v>153760</v>
      </c>
      <c r="E850" s="173">
        <f>SUM(E851+E854)</f>
        <v>25997.19</v>
      </c>
      <c r="F850" s="126">
        <f t="shared" si="40"/>
        <v>127762.81</v>
      </c>
      <c r="G850" s="131">
        <f t="shared" si="39"/>
        <v>0.16907641779396462</v>
      </c>
      <c r="K850" s="116"/>
    </row>
    <row r="851" spans="1:11" s="9" customFormat="1" x14ac:dyDescent="0.2">
      <c r="A851" s="32"/>
      <c r="B851" s="6">
        <v>500</v>
      </c>
      <c r="C851" s="61" t="s">
        <v>161</v>
      </c>
      <c r="D851" s="99">
        <f>SUM(D852:D853)</f>
        <v>114918</v>
      </c>
      <c r="E851" s="174">
        <f>SUM(E852:E853)</f>
        <v>19479.05</v>
      </c>
      <c r="F851" s="140">
        <f t="shared" si="40"/>
        <v>95438.95</v>
      </c>
      <c r="G851" s="123">
        <f t="shared" si="39"/>
        <v>0.16950390713378236</v>
      </c>
      <c r="K851" s="116"/>
    </row>
    <row r="852" spans="1:11" s="9" customFormat="1" x14ac:dyDescent="0.2">
      <c r="A852" s="32"/>
      <c r="B852" s="6">
        <v>50020</v>
      </c>
      <c r="C852" s="61" t="s">
        <v>168</v>
      </c>
      <c r="D852" s="88">
        <v>80958</v>
      </c>
      <c r="E852" s="156">
        <v>14223.49</v>
      </c>
      <c r="F852" s="140">
        <f t="shared" si="40"/>
        <v>66734.509999999995</v>
      </c>
      <c r="G852" s="123">
        <f t="shared" si="39"/>
        <v>0.1756897403591986</v>
      </c>
      <c r="K852" s="116"/>
    </row>
    <row r="853" spans="1:11" s="9" customFormat="1" x14ac:dyDescent="0.2">
      <c r="A853" s="32"/>
      <c r="B853" s="6">
        <v>50026</v>
      </c>
      <c r="C853" s="61" t="s">
        <v>413</v>
      </c>
      <c r="D853" s="88">
        <v>33960</v>
      </c>
      <c r="E853" s="156">
        <v>5255.56</v>
      </c>
      <c r="F853" s="140">
        <f t="shared" si="40"/>
        <v>28704.44</v>
      </c>
      <c r="G853" s="123">
        <f t="shared" si="39"/>
        <v>0.15475736160188458</v>
      </c>
      <c r="K853" s="116"/>
    </row>
    <row r="854" spans="1:11" s="9" customFormat="1" x14ac:dyDescent="0.2">
      <c r="A854" s="32"/>
      <c r="B854" s="6">
        <v>506</v>
      </c>
      <c r="C854" s="61" t="s">
        <v>162</v>
      </c>
      <c r="D854" s="88">
        <v>38842</v>
      </c>
      <c r="E854" s="156">
        <v>6518.14</v>
      </c>
      <c r="F854" s="140">
        <f t="shared" si="40"/>
        <v>32323.86</v>
      </c>
      <c r="G854" s="123">
        <f t="shared" si="39"/>
        <v>0.16781164718603575</v>
      </c>
      <c r="K854" s="116"/>
    </row>
    <row r="855" spans="1:11" s="9" customFormat="1" x14ac:dyDescent="0.2">
      <c r="A855" s="32"/>
      <c r="B855" s="10">
        <v>55</v>
      </c>
      <c r="C855" s="60" t="s">
        <v>17</v>
      </c>
      <c r="D855" s="97">
        <f>SUM(D856:D869)</f>
        <v>59746</v>
      </c>
      <c r="E855" s="173">
        <f>SUM(E856:E869)</f>
        <v>12908.16</v>
      </c>
      <c r="F855" s="126">
        <f t="shared" si="40"/>
        <v>46837.84</v>
      </c>
      <c r="G855" s="131">
        <f t="shared" si="39"/>
        <v>0.2160506142670639</v>
      </c>
      <c r="K855" s="116"/>
    </row>
    <row r="856" spans="1:11" s="9" customFormat="1" x14ac:dyDescent="0.2">
      <c r="A856" s="32"/>
      <c r="B856" s="6">
        <v>5500</v>
      </c>
      <c r="C856" s="61" t="s">
        <v>18</v>
      </c>
      <c r="D856" s="88">
        <v>2460</v>
      </c>
      <c r="E856" s="156">
        <v>493.47</v>
      </c>
      <c r="F856" s="140">
        <f t="shared" si="40"/>
        <v>1966.53</v>
      </c>
      <c r="G856" s="123">
        <f t="shared" si="39"/>
        <v>0.20059756097560977</v>
      </c>
      <c r="K856" s="116"/>
    </row>
    <row r="857" spans="1:11" s="9" customFormat="1" x14ac:dyDescent="0.2">
      <c r="A857" s="32"/>
      <c r="B857" s="6">
        <v>5503</v>
      </c>
      <c r="C857" s="61" t="s">
        <v>19</v>
      </c>
      <c r="D857" s="88">
        <v>200</v>
      </c>
      <c r="E857" s="156">
        <v>0</v>
      </c>
      <c r="F857" s="140">
        <f t="shared" si="40"/>
        <v>200</v>
      </c>
      <c r="G857" s="123">
        <f t="shared" si="39"/>
        <v>0</v>
      </c>
      <c r="K857" s="116"/>
    </row>
    <row r="858" spans="1:11" s="9" customFormat="1" x14ac:dyDescent="0.2">
      <c r="A858" s="32"/>
      <c r="B858" s="6">
        <v>5504</v>
      </c>
      <c r="C858" s="61" t="s">
        <v>20</v>
      </c>
      <c r="D858" s="88">
        <v>1386</v>
      </c>
      <c r="E858" s="156">
        <v>0</v>
      </c>
      <c r="F858" s="140">
        <f t="shared" si="40"/>
        <v>1386</v>
      </c>
      <c r="G858" s="123">
        <f t="shared" si="39"/>
        <v>0</v>
      </c>
      <c r="K858" s="116"/>
    </row>
    <row r="859" spans="1:11" s="9" customFormat="1" x14ac:dyDescent="0.2">
      <c r="A859" s="32"/>
      <c r="B859" s="6">
        <v>5511</v>
      </c>
      <c r="C859" s="61" t="s">
        <v>163</v>
      </c>
      <c r="D859" s="88">
        <v>41210</v>
      </c>
      <c r="E859" s="156">
        <v>9131.08</v>
      </c>
      <c r="F859" s="140">
        <f t="shared" si="40"/>
        <v>32078.92</v>
      </c>
      <c r="G859" s="123">
        <f t="shared" si="39"/>
        <v>0.22157437515166223</v>
      </c>
      <c r="K859" s="116"/>
    </row>
    <row r="860" spans="1:11" s="9" customFormat="1" x14ac:dyDescent="0.2">
      <c r="A860" s="32"/>
      <c r="B860" s="6">
        <v>5513</v>
      </c>
      <c r="C860" s="61" t="s">
        <v>21</v>
      </c>
      <c r="D860" s="88">
        <v>800</v>
      </c>
      <c r="E860" s="156">
        <v>94.2</v>
      </c>
      <c r="F860" s="140">
        <f t="shared" si="40"/>
        <v>705.8</v>
      </c>
      <c r="G860" s="123">
        <f t="shared" si="39"/>
        <v>0.11775000000000001</v>
      </c>
      <c r="K860" s="116"/>
    </row>
    <row r="861" spans="1:11" s="9" customFormat="1" x14ac:dyDescent="0.2">
      <c r="A861" s="32"/>
      <c r="B861" s="6">
        <v>5514</v>
      </c>
      <c r="C861" s="61" t="s">
        <v>164</v>
      </c>
      <c r="D861" s="88">
        <v>2550</v>
      </c>
      <c r="E861" s="156">
        <v>660.69</v>
      </c>
      <c r="F861" s="140">
        <f t="shared" si="40"/>
        <v>1889.31</v>
      </c>
      <c r="G861" s="123">
        <f t="shared" si="39"/>
        <v>0.25909411764705886</v>
      </c>
      <c r="K861" s="116"/>
    </row>
    <row r="862" spans="1:11" s="9" customFormat="1" x14ac:dyDescent="0.2">
      <c r="A862" s="32"/>
      <c r="B862" s="6">
        <v>5515</v>
      </c>
      <c r="C862" s="61" t="s">
        <v>22</v>
      </c>
      <c r="D862" s="88">
        <v>5800</v>
      </c>
      <c r="E862" s="156">
        <v>318.2</v>
      </c>
      <c r="F862" s="140">
        <f t="shared" si="40"/>
        <v>5481.8</v>
      </c>
      <c r="G862" s="123">
        <f t="shared" si="39"/>
        <v>5.4862068965517242E-2</v>
      </c>
      <c r="K862" s="116"/>
    </row>
    <row r="863" spans="1:11" s="9" customFormat="1" ht="25.5" x14ac:dyDescent="0.2">
      <c r="A863" s="32"/>
      <c r="B863" s="6">
        <v>5516</v>
      </c>
      <c r="C863" s="61" t="s">
        <v>480</v>
      </c>
      <c r="D863" s="88">
        <v>0</v>
      </c>
      <c r="E863" s="156">
        <v>1214.4000000000001</v>
      </c>
      <c r="F863" s="140">
        <f t="shared" si="40"/>
        <v>-1214.4000000000001</v>
      </c>
      <c r="G863" s="123"/>
      <c r="K863" s="116"/>
    </row>
    <row r="864" spans="1:11" s="9" customFormat="1" x14ac:dyDescent="0.2">
      <c r="A864" s="32"/>
      <c r="B864" s="6">
        <v>5522</v>
      </c>
      <c r="C864" s="61" t="s">
        <v>63</v>
      </c>
      <c r="D864" s="88">
        <v>110</v>
      </c>
      <c r="E864" s="156">
        <v>10</v>
      </c>
      <c r="F864" s="140">
        <f t="shared" si="40"/>
        <v>100</v>
      </c>
      <c r="G864" s="123">
        <f t="shared" ref="G864:G908" si="41">E864/D864</f>
        <v>9.0909090909090912E-2</v>
      </c>
      <c r="K864" s="116"/>
    </row>
    <row r="865" spans="1:11" s="9" customFormat="1" x14ac:dyDescent="0.2">
      <c r="A865" s="32"/>
      <c r="B865" s="6">
        <v>5524</v>
      </c>
      <c r="C865" s="61" t="s">
        <v>24</v>
      </c>
      <c r="D865" s="88">
        <v>2080</v>
      </c>
      <c r="E865" s="156">
        <v>795.81</v>
      </c>
      <c r="F865" s="140">
        <f t="shared" si="40"/>
        <v>1284.19</v>
      </c>
      <c r="G865" s="123">
        <f t="shared" si="41"/>
        <v>0.38260096153846151</v>
      </c>
      <c r="K865" s="116"/>
    </row>
    <row r="866" spans="1:11" s="9" customFormat="1" x14ac:dyDescent="0.2">
      <c r="A866" s="32"/>
      <c r="B866" s="6">
        <v>5525</v>
      </c>
      <c r="C866" s="61" t="s">
        <v>37</v>
      </c>
      <c r="D866" s="88">
        <v>450</v>
      </c>
      <c r="E866" s="156">
        <v>43.91</v>
      </c>
      <c r="F866" s="140">
        <f t="shared" si="40"/>
        <v>406.09000000000003</v>
      </c>
      <c r="G866" s="123">
        <f t="shared" si="41"/>
        <v>9.7577777777777763E-2</v>
      </c>
      <c r="K866" s="116"/>
    </row>
    <row r="867" spans="1:11" s="9" customFormat="1" x14ac:dyDescent="0.2">
      <c r="A867" s="32"/>
      <c r="B867" s="6">
        <v>5532</v>
      </c>
      <c r="C867" s="61" t="s">
        <v>61</v>
      </c>
      <c r="D867" s="88">
        <v>300</v>
      </c>
      <c r="E867" s="156">
        <v>0</v>
      </c>
      <c r="F867" s="140">
        <f t="shared" si="40"/>
        <v>300</v>
      </c>
      <c r="G867" s="123">
        <f t="shared" si="41"/>
        <v>0</v>
      </c>
      <c r="K867" s="116"/>
    </row>
    <row r="868" spans="1:11" s="9" customFormat="1" x14ac:dyDescent="0.2">
      <c r="A868" s="32"/>
      <c r="B868" s="6">
        <v>5539</v>
      </c>
      <c r="C868" s="61" t="s">
        <v>178</v>
      </c>
      <c r="D868" s="88">
        <v>400</v>
      </c>
      <c r="E868" s="156">
        <v>146.4</v>
      </c>
      <c r="F868" s="140">
        <f t="shared" si="40"/>
        <v>253.6</v>
      </c>
      <c r="G868" s="123">
        <f t="shared" si="41"/>
        <v>0.36599999999999999</v>
      </c>
      <c r="K868" s="116"/>
    </row>
    <row r="869" spans="1:11" s="9" customFormat="1" x14ac:dyDescent="0.2">
      <c r="A869" s="32"/>
      <c r="B869" s="6">
        <v>5540</v>
      </c>
      <c r="C869" s="61" t="s">
        <v>175</v>
      </c>
      <c r="D869" s="88">
        <v>2000</v>
      </c>
      <c r="E869" s="156">
        <v>0</v>
      </c>
      <c r="F869" s="140">
        <f t="shared" si="40"/>
        <v>2000</v>
      </c>
      <c r="G869" s="123">
        <f t="shared" si="41"/>
        <v>0</v>
      </c>
      <c r="K869" s="116"/>
    </row>
    <row r="870" spans="1:11" s="9" customFormat="1" x14ac:dyDescent="0.2">
      <c r="A870" s="32"/>
      <c r="B870" s="10">
        <v>15</v>
      </c>
      <c r="C870" s="60" t="s">
        <v>186</v>
      </c>
      <c r="D870" s="96">
        <f>SUM(D871)</f>
        <v>28550</v>
      </c>
      <c r="E870" s="172">
        <f>SUM(E871)</f>
        <v>0</v>
      </c>
      <c r="F870" s="126">
        <f t="shared" si="40"/>
        <v>28550</v>
      </c>
      <c r="G870" s="131">
        <f t="shared" si="41"/>
        <v>0</v>
      </c>
      <c r="K870" s="116"/>
    </row>
    <row r="871" spans="1:11" s="9" customFormat="1" x14ac:dyDescent="0.2">
      <c r="A871" s="32"/>
      <c r="B871" s="6">
        <v>1551</v>
      </c>
      <c r="C871" s="61" t="s">
        <v>176</v>
      </c>
      <c r="D871" s="88">
        <f>SUM(D872:D872)</f>
        <v>28550</v>
      </c>
      <c r="E871" s="175">
        <f>SUM(E872:E872)</f>
        <v>0</v>
      </c>
      <c r="F871" s="140">
        <f t="shared" si="40"/>
        <v>28550</v>
      </c>
      <c r="G871" s="123">
        <f t="shared" si="41"/>
        <v>0</v>
      </c>
      <c r="K871" s="116"/>
    </row>
    <row r="872" spans="1:11" s="9" customFormat="1" ht="25.5" x14ac:dyDescent="0.2">
      <c r="A872" s="32"/>
      <c r="B872" s="6"/>
      <c r="C872" s="61" t="s">
        <v>445</v>
      </c>
      <c r="D872" s="88">
        <v>28550</v>
      </c>
      <c r="E872" s="156"/>
      <c r="F872" s="140">
        <f t="shared" si="40"/>
        <v>28550</v>
      </c>
      <c r="G872" s="123">
        <f t="shared" si="41"/>
        <v>0</v>
      </c>
      <c r="K872" s="116"/>
    </row>
    <row r="873" spans="1:11" s="9" customFormat="1" x14ac:dyDescent="0.2">
      <c r="A873" s="32" t="s">
        <v>345</v>
      </c>
      <c r="B873" s="10" t="s">
        <v>211</v>
      </c>
      <c r="C873" s="74"/>
      <c r="D873" s="97">
        <f>SUM(D874+D880)</f>
        <v>405554</v>
      </c>
      <c r="E873" s="173">
        <f>SUM(E874+E880)</f>
        <v>63158.52</v>
      </c>
      <c r="F873" s="126">
        <f t="shared" si="40"/>
        <v>342395.48</v>
      </c>
      <c r="G873" s="131">
        <f t="shared" si="41"/>
        <v>0.15573393432193985</v>
      </c>
      <c r="K873" s="116"/>
    </row>
    <row r="874" spans="1:11" s="9" customFormat="1" x14ac:dyDescent="0.2">
      <c r="A874" s="32"/>
      <c r="B874" s="10">
        <v>50</v>
      </c>
      <c r="C874" s="60" t="s">
        <v>16</v>
      </c>
      <c r="D874" s="97">
        <f>SUM(D875+D879)</f>
        <v>341404</v>
      </c>
      <c r="E874" s="173">
        <f>SUM(E875+E879)</f>
        <v>53781.53</v>
      </c>
      <c r="F874" s="126">
        <f t="shared" si="40"/>
        <v>287622.46999999997</v>
      </c>
      <c r="G874" s="131">
        <f t="shared" si="41"/>
        <v>0.15753046244332228</v>
      </c>
      <c r="K874" s="116"/>
    </row>
    <row r="875" spans="1:11" s="9" customFormat="1" x14ac:dyDescent="0.2">
      <c r="A875" s="32"/>
      <c r="B875" s="6">
        <v>500</v>
      </c>
      <c r="C875" s="61" t="s">
        <v>161</v>
      </c>
      <c r="D875" s="99">
        <f>SUM(D876:D878)</f>
        <v>255160</v>
      </c>
      <c r="E875" s="174">
        <f>SUM(E876:E878)</f>
        <v>40205.759999999995</v>
      </c>
      <c r="F875" s="140">
        <f t="shared" si="40"/>
        <v>214954.23999999999</v>
      </c>
      <c r="G875" s="123">
        <f t="shared" si="41"/>
        <v>0.15757077911898415</v>
      </c>
      <c r="K875" s="116"/>
    </row>
    <row r="876" spans="1:11" s="9" customFormat="1" x14ac:dyDescent="0.2">
      <c r="A876" s="32"/>
      <c r="B876" s="6">
        <v>50020</v>
      </c>
      <c r="C876" s="61" t="s">
        <v>168</v>
      </c>
      <c r="D876" s="88">
        <v>125002</v>
      </c>
      <c r="E876" s="156">
        <v>19825.82</v>
      </c>
      <c r="F876" s="140">
        <f t="shared" si="40"/>
        <v>105176.18</v>
      </c>
      <c r="G876" s="123">
        <f t="shared" si="41"/>
        <v>0.15860402233564264</v>
      </c>
      <c r="K876" s="116"/>
    </row>
    <row r="877" spans="1:11" s="9" customFormat="1" x14ac:dyDescent="0.2">
      <c r="A877" s="32"/>
      <c r="B877" s="6">
        <v>50026</v>
      </c>
      <c r="C877" s="61" t="s">
        <v>413</v>
      </c>
      <c r="D877" s="88">
        <v>128958</v>
      </c>
      <c r="E877" s="156">
        <v>20379.939999999999</v>
      </c>
      <c r="F877" s="140">
        <f t="shared" si="40"/>
        <v>108578.06</v>
      </c>
      <c r="G877" s="123">
        <f t="shared" si="41"/>
        <v>0.15803548442128443</v>
      </c>
      <c r="K877" s="116"/>
    </row>
    <row r="878" spans="1:11" s="9" customFormat="1" ht="25.5" x14ac:dyDescent="0.2">
      <c r="A878" s="32"/>
      <c r="B878" s="6">
        <v>5005</v>
      </c>
      <c r="C878" s="61" t="s">
        <v>185</v>
      </c>
      <c r="D878" s="88">
        <v>1200</v>
      </c>
      <c r="E878" s="156">
        <v>0</v>
      </c>
      <c r="F878" s="140">
        <f t="shared" si="40"/>
        <v>1200</v>
      </c>
      <c r="G878" s="123">
        <f t="shared" si="41"/>
        <v>0</v>
      </c>
      <c r="K878" s="116"/>
    </row>
    <row r="879" spans="1:11" s="9" customFormat="1" x14ac:dyDescent="0.2">
      <c r="A879" s="32"/>
      <c r="B879" s="6">
        <v>506</v>
      </c>
      <c r="C879" s="61" t="s">
        <v>162</v>
      </c>
      <c r="D879" s="88">
        <v>86244</v>
      </c>
      <c r="E879" s="156">
        <v>13575.77</v>
      </c>
      <c r="F879" s="140">
        <f t="shared" si="40"/>
        <v>72668.23</v>
      </c>
      <c r="G879" s="123">
        <f t="shared" si="41"/>
        <v>0.15741118222716943</v>
      </c>
      <c r="K879" s="116"/>
    </row>
    <row r="880" spans="1:11" s="9" customFormat="1" x14ac:dyDescent="0.2">
      <c r="A880" s="32"/>
      <c r="B880" s="10">
        <v>55</v>
      </c>
      <c r="C880" s="60" t="s">
        <v>17</v>
      </c>
      <c r="D880" s="97">
        <f>SUM(D881:D893)</f>
        <v>64150</v>
      </c>
      <c r="E880" s="173">
        <f>SUM(E881:E893)</f>
        <v>9376.989999999998</v>
      </c>
      <c r="F880" s="126">
        <f t="shared" si="40"/>
        <v>54773.01</v>
      </c>
      <c r="G880" s="131">
        <f t="shared" si="41"/>
        <v>0.1461728760717069</v>
      </c>
      <c r="K880" s="116"/>
    </row>
    <row r="881" spans="1:11" s="9" customFormat="1" x14ac:dyDescent="0.2">
      <c r="A881" s="32"/>
      <c r="B881" s="6">
        <v>5500</v>
      </c>
      <c r="C881" s="61" t="s">
        <v>18</v>
      </c>
      <c r="D881" s="88">
        <v>2250</v>
      </c>
      <c r="E881" s="156">
        <v>399.51</v>
      </c>
      <c r="F881" s="140">
        <f t="shared" si="40"/>
        <v>1850.49</v>
      </c>
      <c r="G881" s="123">
        <f t="shared" si="41"/>
        <v>0.17756</v>
      </c>
      <c r="K881" s="116"/>
    </row>
    <row r="882" spans="1:11" s="9" customFormat="1" x14ac:dyDescent="0.2">
      <c r="A882" s="32"/>
      <c r="B882" s="6">
        <v>5503</v>
      </c>
      <c r="C882" s="61" t="s">
        <v>19</v>
      </c>
      <c r="D882" s="88">
        <v>100</v>
      </c>
      <c r="E882" s="156">
        <v>0</v>
      </c>
      <c r="F882" s="140">
        <f t="shared" si="40"/>
        <v>100</v>
      </c>
      <c r="G882" s="123">
        <f t="shared" si="41"/>
        <v>0</v>
      </c>
      <c r="K882" s="116"/>
    </row>
    <row r="883" spans="1:11" s="9" customFormat="1" x14ac:dyDescent="0.2">
      <c r="A883" s="32"/>
      <c r="B883" s="6">
        <v>5504</v>
      </c>
      <c r="C883" s="61" t="s">
        <v>20</v>
      </c>
      <c r="D883" s="88">
        <v>2000</v>
      </c>
      <c r="E883" s="156">
        <v>0</v>
      </c>
      <c r="F883" s="140">
        <f t="shared" si="40"/>
        <v>2000</v>
      </c>
      <c r="G883" s="123">
        <f t="shared" si="41"/>
        <v>0</v>
      </c>
      <c r="K883" s="116"/>
    </row>
    <row r="884" spans="1:11" s="9" customFormat="1" x14ac:dyDescent="0.2">
      <c r="A884" s="32"/>
      <c r="B884" s="6">
        <v>5511</v>
      </c>
      <c r="C884" s="61" t="s">
        <v>163</v>
      </c>
      <c r="D884" s="88">
        <v>35100</v>
      </c>
      <c r="E884" s="156">
        <v>7546.24</v>
      </c>
      <c r="F884" s="140">
        <f t="shared" si="40"/>
        <v>27553.760000000002</v>
      </c>
      <c r="G884" s="123">
        <f t="shared" si="41"/>
        <v>0.2149925925925926</v>
      </c>
      <c r="K884" s="116"/>
    </row>
    <row r="885" spans="1:11" s="9" customFormat="1" x14ac:dyDescent="0.2">
      <c r="A885" s="32"/>
      <c r="B885" s="6">
        <v>5513</v>
      </c>
      <c r="C885" s="61" t="s">
        <v>21</v>
      </c>
      <c r="D885" s="88">
        <v>700</v>
      </c>
      <c r="E885" s="156">
        <v>98.4</v>
      </c>
      <c r="F885" s="140">
        <f t="shared" si="40"/>
        <v>601.6</v>
      </c>
      <c r="G885" s="123">
        <f t="shared" si="41"/>
        <v>0.14057142857142857</v>
      </c>
      <c r="K885" s="116"/>
    </row>
    <row r="886" spans="1:11" s="9" customFormat="1" x14ac:dyDescent="0.2">
      <c r="A886" s="32"/>
      <c r="B886" s="6">
        <v>5514</v>
      </c>
      <c r="C886" s="61" t="s">
        <v>164</v>
      </c>
      <c r="D886" s="88">
        <v>5600</v>
      </c>
      <c r="E886" s="156">
        <v>880.99</v>
      </c>
      <c r="F886" s="140">
        <f t="shared" si="40"/>
        <v>4719.01</v>
      </c>
      <c r="G886" s="123">
        <f t="shared" si="41"/>
        <v>0.15731964285714287</v>
      </c>
      <c r="K886" s="116"/>
    </row>
    <row r="887" spans="1:11" s="9" customFormat="1" x14ac:dyDescent="0.2">
      <c r="A887" s="32"/>
      <c r="B887" s="6">
        <v>5515</v>
      </c>
      <c r="C887" s="61" t="s">
        <v>22</v>
      </c>
      <c r="D887" s="88">
        <v>5000</v>
      </c>
      <c r="E887" s="156">
        <v>284.82</v>
      </c>
      <c r="F887" s="140">
        <f t="shared" si="40"/>
        <v>4715.18</v>
      </c>
      <c r="G887" s="123">
        <f t="shared" si="41"/>
        <v>5.6964000000000001E-2</v>
      </c>
      <c r="K887" s="116"/>
    </row>
    <row r="888" spans="1:11" s="9" customFormat="1" x14ac:dyDescent="0.2">
      <c r="A888" s="32"/>
      <c r="B888" s="6">
        <v>5522</v>
      </c>
      <c r="C888" s="61" t="s">
        <v>63</v>
      </c>
      <c r="D888" s="88">
        <v>350</v>
      </c>
      <c r="E888" s="156">
        <v>0</v>
      </c>
      <c r="F888" s="140">
        <f t="shared" si="40"/>
        <v>350</v>
      </c>
      <c r="G888" s="123">
        <f t="shared" si="41"/>
        <v>0</v>
      </c>
      <c r="K888" s="116"/>
    </row>
    <row r="889" spans="1:11" s="9" customFormat="1" x14ac:dyDescent="0.2">
      <c r="A889" s="32"/>
      <c r="B889" s="6">
        <v>5524</v>
      </c>
      <c r="C889" s="61" t="s">
        <v>24</v>
      </c>
      <c r="D889" s="88">
        <v>6900</v>
      </c>
      <c r="E889" s="156">
        <v>76.47</v>
      </c>
      <c r="F889" s="140">
        <f t="shared" si="40"/>
        <v>6823.53</v>
      </c>
      <c r="G889" s="123">
        <f t="shared" si="41"/>
        <v>1.1082608695652174E-2</v>
      </c>
      <c r="K889" s="116"/>
    </row>
    <row r="890" spans="1:11" s="9" customFormat="1" x14ac:dyDescent="0.2">
      <c r="A890" s="32"/>
      <c r="B890" s="6">
        <v>5525</v>
      </c>
      <c r="C890" s="61" t="s">
        <v>37</v>
      </c>
      <c r="D890" s="88">
        <v>1750</v>
      </c>
      <c r="E890" s="156">
        <v>18.559999999999999</v>
      </c>
      <c r="F890" s="140">
        <f t="shared" si="40"/>
        <v>1731.44</v>
      </c>
      <c r="G890" s="123">
        <f t="shared" si="41"/>
        <v>1.0605714285714284E-2</v>
      </c>
      <c r="K890" s="116"/>
    </row>
    <row r="891" spans="1:11" s="9" customFormat="1" x14ac:dyDescent="0.2">
      <c r="A891" s="32"/>
      <c r="B891" s="6">
        <v>5532</v>
      </c>
      <c r="C891" s="61" t="s">
        <v>61</v>
      </c>
      <c r="D891" s="88">
        <v>100</v>
      </c>
      <c r="E891" s="156">
        <v>0</v>
      </c>
      <c r="F891" s="140">
        <f t="shared" si="40"/>
        <v>100</v>
      </c>
      <c r="G891" s="123">
        <f t="shared" si="41"/>
        <v>0</v>
      </c>
      <c r="K891" s="116"/>
    </row>
    <row r="892" spans="1:11" s="9" customFormat="1" x14ac:dyDescent="0.2">
      <c r="A892" s="32"/>
      <c r="B892" s="6">
        <v>5539</v>
      </c>
      <c r="C892" s="61" t="s">
        <v>178</v>
      </c>
      <c r="D892" s="88">
        <v>1000</v>
      </c>
      <c r="E892" s="156">
        <v>0</v>
      </c>
      <c r="F892" s="140">
        <f t="shared" si="40"/>
        <v>1000</v>
      </c>
      <c r="G892" s="123">
        <f t="shared" si="41"/>
        <v>0</v>
      </c>
      <c r="K892" s="116"/>
    </row>
    <row r="893" spans="1:11" s="9" customFormat="1" x14ac:dyDescent="0.2">
      <c r="A893" s="32"/>
      <c r="B893" s="6">
        <v>5540</v>
      </c>
      <c r="C893" s="61" t="s">
        <v>175</v>
      </c>
      <c r="D893" s="88">
        <v>3300</v>
      </c>
      <c r="E893" s="156">
        <v>72</v>
      </c>
      <c r="F893" s="140">
        <f t="shared" si="40"/>
        <v>3228</v>
      </c>
      <c r="G893" s="123">
        <f t="shared" si="41"/>
        <v>2.181818181818182E-2</v>
      </c>
      <c r="K893" s="116"/>
    </row>
    <row r="894" spans="1:11" s="9" customFormat="1" x14ac:dyDescent="0.2">
      <c r="A894" s="32" t="s">
        <v>346</v>
      </c>
      <c r="B894" s="10" t="s">
        <v>425</v>
      </c>
      <c r="C894" s="74"/>
      <c r="D894" s="97">
        <f>SUM(D895+D901+D916)</f>
        <v>2377430</v>
      </c>
      <c r="E894" s="173">
        <f>SUM(E895+E901+E916)</f>
        <v>268161.09000000003</v>
      </c>
      <c r="F894" s="126">
        <f t="shared" si="40"/>
        <v>2109268.91</v>
      </c>
      <c r="G894" s="131">
        <f t="shared" si="41"/>
        <v>0.11279452602179665</v>
      </c>
      <c r="K894" s="116"/>
    </row>
    <row r="895" spans="1:11" s="9" customFormat="1" x14ac:dyDescent="0.2">
      <c r="A895" s="32"/>
      <c r="B895" s="10">
        <v>50</v>
      </c>
      <c r="C895" s="60" t="s">
        <v>16</v>
      </c>
      <c r="D895" s="97">
        <f>SUM(D896+D900)</f>
        <v>1365413</v>
      </c>
      <c r="E895" s="173">
        <f>SUM(E896+E900)</f>
        <v>222622.94</v>
      </c>
      <c r="F895" s="126">
        <f t="shared" si="40"/>
        <v>1142790.06</v>
      </c>
      <c r="G895" s="131">
        <f t="shared" si="41"/>
        <v>0.16304439755590433</v>
      </c>
      <c r="K895" s="116"/>
    </row>
    <row r="896" spans="1:11" s="9" customFormat="1" x14ac:dyDescent="0.2">
      <c r="A896" s="32"/>
      <c r="B896" s="6">
        <v>500</v>
      </c>
      <c r="C896" s="61" t="s">
        <v>161</v>
      </c>
      <c r="D896" s="99">
        <f>SUM(D897:D899)</f>
        <v>1020488</v>
      </c>
      <c r="E896" s="174">
        <f>SUM(E897:E899)</f>
        <v>166676.98000000001</v>
      </c>
      <c r="F896" s="140">
        <f t="shared" si="40"/>
        <v>853811.02</v>
      </c>
      <c r="G896" s="123">
        <f t="shared" si="41"/>
        <v>0.16333066140905136</v>
      </c>
      <c r="K896" s="116"/>
    </row>
    <row r="897" spans="1:11" s="9" customFormat="1" x14ac:dyDescent="0.2">
      <c r="A897" s="32"/>
      <c r="B897" s="6">
        <v>50020</v>
      </c>
      <c r="C897" s="61" t="s">
        <v>168</v>
      </c>
      <c r="D897" s="88">
        <v>321275</v>
      </c>
      <c r="E897" s="156">
        <v>48760.91</v>
      </c>
      <c r="F897" s="140">
        <f t="shared" si="40"/>
        <v>272514.08999999997</v>
      </c>
      <c r="G897" s="123">
        <f t="shared" si="41"/>
        <v>0.15177312271418567</v>
      </c>
      <c r="K897" s="116"/>
    </row>
    <row r="898" spans="1:11" s="9" customFormat="1" x14ac:dyDescent="0.2">
      <c r="A898" s="32"/>
      <c r="B898" s="6">
        <v>50026</v>
      </c>
      <c r="C898" s="61" t="s">
        <v>413</v>
      </c>
      <c r="D898" s="88">
        <v>683692</v>
      </c>
      <c r="E898" s="156">
        <v>116726.07</v>
      </c>
      <c r="F898" s="140">
        <f t="shared" si="40"/>
        <v>566965.92999999993</v>
      </c>
      <c r="G898" s="123">
        <f t="shared" si="41"/>
        <v>0.17072902710577278</v>
      </c>
      <c r="K898" s="116"/>
    </row>
    <row r="899" spans="1:11" s="9" customFormat="1" ht="25.5" x14ac:dyDescent="0.2">
      <c r="A899" s="32"/>
      <c r="B899" s="6">
        <v>5005</v>
      </c>
      <c r="C899" s="61" t="s">
        <v>185</v>
      </c>
      <c r="D899" s="88">
        <v>15521</v>
      </c>
      <c r="E899" s="156">
        <v>1190</v>
      </c>
      <c r="F899" s="140">
        <f t="shared" si="40"/>
        <v>14331</v>
      </c>
      <c r="G899" s="123">
        <f t="shared" si="41"/>
        <v>7.6670317634173049E-2</v>
      </c>
      <c r="K899" s="116"/>
    </row>
    <row r="900" spans="1:11" s="9" customFormat="1" x14ac:dyDescent="0.2">
      <c r="A900" s="32"/>
      <c r="B900" s="6">
        <v>506</v>
      </c>
      <c r="C900" s="61" t="s">
        <v>162</v>
      </c>
      <c r="D900" s="88">
        <v>344925</v>
      </c>
      <c r="E900" s="156">
        <v>55945.96</v>
      </c>
      <c r="F900" s="140">
        <f t="shared" si="40"/>
        <v>288979.03999999998</v>
      </c>
      <c r="G900" s="123">
        <f t="shared" si="41"/>
        <v>0.1621974632166413</v>
      </c>
      <c r="K900" s="116"/>
    </row>
    <row r="901" spans="1:11" s="9" customFormat="1" x14ac:dyDescent="0.2">
      <c r="A901" s="32"/>
      <c r="B901" s="10">
        <v>55</v>
      </c>
      <c r="C901" s="60" t="s">
        <v>17</v>
      </c>
      <c r="D901" s="97">
        <f>SUM(D902:D915)</f>
        <v>260017</v>
      </c>
      <c r="E901" s="173">
        <f>SUM(E902:E915)</f>
        <v>45538.150000000009</v>
      </c>
      <c r="F901" s="126">
        <f t="shared" si="40"/>
        <v>214478.84999999998</v>
      </c>
      <c r="G901" s="131">
        <f t="shared" si="41"/>
        <v>0.17513527961633282</v>
      </c>
      <c r="K901" s="116"/>
    </row>
    <row r="902" spans="1:11" s="9" customFormat="1" x14ac:dyDescent="0.2">
      <c r="A902" s="32"/>
      <c r="B902" s="6">
        <v>5500</v>
      </c>
      <c r="C902" s="61" t="s">
        <v>18</v>
      </c>
      <c r="D902" s="88">
        <v>7680</v>
      </c>
      <c r="E902" s="156">
        <v>1122.9000000000001</v>
      </c>
      <c r="F902" s="140">
        <f t="shared" si="40"/>
        <v>6557.1</v>
      </c>
      <c r="G902" s="123">
        <f t="shared" si="41"/>
        <v>0.1462109375</v>
      </c>
      <c r="K902" s="116"/>
    </row>
    <row r="903" spans="1:11" s="9" customFormat="1" x14ac:dyDescent="0.2">
      <c r="A903" s="32"/>
      <c r="B903" s="6">
        <v>5503</v>
      </c>
      <c r="C903" s="61" t="s">
        <v>19</v>
      </c>
      <c r="D903" s="88">
        <v>200</v>
      </c>
      <c r="E903" s="156">
        <v>0</v>
      </c>
      <c r="F903" s="140">
        <f t="shared" si="40"/>
        <v>200</v>
      </c>
      <c r="G903" s="123">
        <f t="shared" si="41"/>
        <v>0</v>
      </c>
      <c r="K903" s="116"/>
    </row>
    <row r="904" spans="1:11" s="9" customFormat="1" x14ac:dyDescent="0.2">
      <c r="A904" s="32"/>
      <c r="B904" s="6">
        <v>5504</v>
      </c>
      <c r="C904" s="61" t="s">
        <v>20</v>
      </c>
      <c r="D904" s="88">
        <v>8821</v>
      </c>
      <c r="E904" s="156">
        <v>184</v>
      </c>
      <c r="F904" s="140">
        <f t="shared" si="40"/>
        <v>8637</v>
      </c>
      <c r="G904" s="123">
        <f t="shared" si="41"/>
        <v>2.0859313003060879E-2</v>
      </c>
      <c r="K904" s="116"/>
    </row>
    <row r="905" spans="1:11" s="9" customFormat="1" x14ac:dyDescent="0.2">
      <c r="A905" s="32"/>
      <c r="B905" s="6">
        <v>5511</v>
      </c>
      <c r="C905" s="61" t="s">
        <v>163</v>
      </c>
      <c r="D905" s="88">
        <v>149423</v>
      </c>
      <c r="E905" s="156">
        <v>31030.97</v>
      </c>
      <c r="F905" s="140">
        <f t="shared" si="40"/>
        <v>118392.03</v>
      </c>
      <c r="G905" s="123">
        <f t="shared" si="41"/>
        <v>0.20767197820951261</v>
      </c>
      <c r="K905" s="116"/>
    </row>
    <row r="906" spans="1:11" s="9" customFormat="1" x14ac:dyDescent="0.2">
      <c r="A906" s="32"/>
      <c r="B906" s="6">
        <v>5513</v>
      </c>
      <c r="C906" s="61" t="s">
        <v>21</v>
      </c>
      <c r="D906" s="88">
        <v>2350</v>
      </c>
      <c r="E906" s="156">
        <v>280.57</v>
      </c>
      <c r="F906" s="140">
        <f t="shared" si="40"/>
        <v>2069.4299999999998</v>
      </c>
      <c r="G906" s="123">
        <f t="shared" si="41"/>
        <v>0.11939148936170213</v>
      </c>
      <c r="K906" s="116"/>
    </row>
    <row r="907" spans="1:11" s="9" customFormat="1" x14ac:dyDescent="0.2">
      <c r="A907" s="32"/>
      <c r="B907" s="6">
        <v>5514</v>
      </c>
      <c r="C907" s="61" t="s">
        <v>164</v>
      </c>
      <c r="D907" s="88">
        <v>18180</v>
      </c>
      <c r="E907" s="156">
        <v>5290.71</v>
      </c>
      <c r="F907" s="140">
        <f t="shared" si="40"/>
        <v>12889.29</v>
      </c>
      <c r="G907" s="123">
        <f t="shared" si="41"/>
        <v>0.29101815181518154</v>
      </c>
      <c r="K907" s="116"/>
    </row>
    <row r="908" spans="1:11" s="9" customFormat="1" x14ac:dyDescent="0.2">
      <c r="A908" s="32"/>
      <c r="B908" s="6">
        <v>5515</v>
      </c>
      <c r="C908" s="61" t="s">
        <v>22</v>
      </c>
      <c r="D908" s="88">
        <v>10200</v>
      </c>
      <c r="E908" s="156">
        <v>912.73</v>
      </c>
      <c r="F908" s="140">
        <f t="shared" si="40"/>
        <v>9287.27</v>
      </c>
      <c r="G908" s="123">
        <f t="shared" si="41"/>
        <v>8.9483333333333331E-2</v>
      </c>
      <c r="K908" s="116"/>
    </row>
    <row r="909" spans="1:11" s="9" customFormat="1" ht="25.5" x14ac:dyDescent="0.2">
      <c r="A909" s="32"/>
      <c r="B909" s="6">
        <v>5516</v>
      </c>
      <c r="C909" s="61" t="s">
        <v>480</v>
      </c>
      <c r="D909" s="88">
        <v>0</v>
      </c>
      <c r="E909" s="156">
        <v>4527.22</v>
      </c>
      <c r="F909" s="140">
        <f t="shared" si="40"/>
        <v>-4527.22</v>
      </c>
      <c r="G909" s="123"/>
      <c r="K909" s="116"/>
    </row>
    <row r="910" spans="1:11" s="9" customFormat="1" x14ac:dyDescent="0.2">
      <c r="A910" s="32"/>
      <c r="B910" s="6">
        <v>5522</v>
      </c>
      <c r="C910" s="61" t="s">
        <v>63</v>
      </c>
      <c r="D910" s="88">
        <v>200</v>
      </c>
      <c r="E910" s="156">
        <v>411.51</v>
      </c>
      <c r="F910" s="140">
        <f t="shared" si="40"/>
        <v>-211.51</v>
      </c>
      <c r="G910" s="123">
        <f t="shared" ref="G910:G931" si="42">E910/D910</f>
        <v>2.05755</v>
      </c>
      <c r="K910" s="116"/>
    </row>
    <row r="911" spans="1:11" s="9" customFormat="1" x14ac:dyDescent="0.2">
      <c r="A911" s="32"/>
      <c r="B911" s="6">
        <v>5524</v>
      </c>
      <c r="C911" s="61" t="s">
        <v>24</v>
      </c>
      <c r="D911" s="88">
        <v>41800</v>
      </c>
      <c r="E911" s="156">
        <v>1567.24</v>
      </c>
      <c r="F911" s="140">
        <f t="shared" si="40"/>
        <v>40232.76</v>
      </c>
      <c r="G911" s="123">
        <f t="shared" si="42"/>
        <v>3.7493779904306218E-2</v>
      </c>
      <c r="K911" s="116"/>
    </row>
    <row r="912" spans="1:11" s="9" customFormat="1" x14ac:dyDescent="0.2">
      <c r="A912" s="32"/>
      <c r="B912" s="6">
        <v>5525</v>
      </c>
      <c r="C912" s="61" t="s">
        <v>37</v>
      </c>
      <c r="D912" s="88">
        <v>5000</v>
      </c>
      <c r="E912" s="156">
        <v>50.3</v>
      </c>
      <c r="F912" s="140">
        <f t="shared" si="40"/>
        <v>4949.7</v>
      </c>
      <c r="G912" s="123">
        <f t="shared" si="42"/>
        <v>1.0059999999999999E-2</v>
      </c>
      <c r="K912" s="116"/>
    </row>
    <row r="913" spans="1:11" s="9" customFormat="1" x14ac:dyDescent="0.2">
      <c r="A913" s="32"/>
      <c r="B913" s="6">
        <v>5532</v>
      </c>
      <c r="C913" s="61" t="s">
        <v>61</v>
      </c>
      <c r="D913" s="88">
        <v>1500</v>
      </c>
      <c r="E913" s="156">
        <v>0</v>
      </c>
      <c r="F913" s="140">
        <f t="shared" ref="F913:F984" si="43">D913-E913</f>
        <v>1500</v>
      </c>
      <c r="G913" s="123">
        <f t="shared" si="42"/>
        <v>0</v>
      </c>
      <c r="K913" s="116"/>
    </row>
    <row r="914" spans="1:11" s="9" customFormat="1" x14ac:dyDescent="0.2">
      <c r="A914" s="32"/>
      <c r="B914" s="6">
        <v>5539</v>
      </c>
      <c r="C914" s="61" t="s">
        <v>178</v>
      </c>
      <c r="D914" s="88">
        <v>2663</v>
      </c>
      <c r="E914" s="156">
        <v>0</v>
      </c>
      <c r="F914" s="140">
        <f t="shared" si="43"/>
        <v>2663</v>
      </c>
      <c r="G914" s="123">
        <f t="shared" si="42"/>
        <v>0</v>
      </c>
      <c r="K914" s="116"/>
    </row>
    <row r="915" spans="1:11" s="9" customFormat="1" x14ac:dyDescent="0.2">
      <c r="A915" s="32"/>
      <c r="B915" s="6">
        <v>5540</v>
      </c>
      <c r="C915" s="61" t="s">
        <v>175</v>
      </c>
      <c r="D915" s="88">
        <v>12000</v>
      </c>
      <c r="E915" s="156">
        <v>160</v>
      </c>
      <c r="F915" s="140">
        <f t="shared" si="43"/>
        <v>11840</v>
      </c>
      <c r="G915" s="123">
        <f t="shared" si="42"/>
        <v>1.3333333333333334E-2</v>
      </c>
      <c r="K915" s="116"/>
    </row>
    <row r="916" spans="1:11" s="9" customFormat="1" x14ac:dyDescent="0.2">
      <c r="A916" s="34"/>
      <c r="B916" s="10">
        <v>15</v>
      </c>
      <c r="C916" s="60" t="s">
        <v>186</v>
      </c>
      <c r="D916" s="97">
        <f>SUM(D917)</f>
        <v>752000</v>
      </c>
      <c r="E916" s="173">
        <f>SUM(E917)</f>
        <v>0</v>
      </c>
      <c r="F916" s="126">
        <f t="shared" si="43"/>
        <v>752000</v>
      </c>
      <c r="G916" s="131">
        <f t="shared" si="42"/>
        <v>0</v>
      </c>
      <c r="K916" s="116"/>
    </row>
    <row r="917" spans="1:11" s="9" customFormat="1" x14ac:dyDescent="0.2">
      <c r="A917" s="34"/>
      <c r="B917" s="6">
        <v>1551</v>
      </c>
      <c r="C917" s="61" t="s">
        <v>176</v>
      </c>
      <c r="D917" s="99">
        <f>SUM(D918:D920)</f>
        <v>752000</v>
      </c>
      <c r="E917" s="174">
        <f>SUM(E918:E920)</f>
        <v>0</v>
      </c>
      <c r="F917" s="140">
        <f t="shared" si="43"/>
        <v>752000</v>
      </c>
      <c r="G917" s="123">
        <f t="shared" si="42"/>
        <v>0</v>
      </c>
      <c r="K917" s="116"/>
    </row>
    <row r="918" spans="1:11" s="9" customFormat="1" ht="63.75" x14ac:dyDescent="0.2">
      <c r="A918" s="34"/>
      <c r="B918" s="21"/>
      <c r="C918" s="54" t="s">
        <v>462</v>
      </c>
      <c r="D918" s="88">
        <v>214000</v>
      </c>
      <c r="E918" s="156">
        <v>0</v>
      </c>
      <c r="F918" s="140">
        <f t="shared" si="43"/>
        <v>214000</v>
      </c>
      <c r="G918" s="123">
        <f t="shared" si="42"/>
        <v>0</v>
      </c>
      <c r="K918" s="116"/>
    </row>
    <row r="919" spans="1:11" s="9" customFormat="1" ht="25.5" x14ac:dyDescent="0.2">
      <c r="A919" s="34"/>
      <c r="B919" s="21"/>
      <c r="C919" s="54" t="s">
        <v>455</v>
      </c>
      <c r="D919" s="88">
        <v>38000</v>
      </c>
      <c r="E919" s="156">
        <v>0</v>
      </c>
      <c r="F919" s="140">
        <f t="shared" si="43"/>
        <v>38000</v>
      </c>
      <c r="G919" s="123">
        <f t="shared" si="42"/>
        <v>0</v>
      </c>
      <c r="K919" s="116"/>
    </row>
    <row r="920" spans="1:11" s="9" customFormat="1" ht="25.5" x14ac:dyDescent="0.2">
      <c r="A920" s="34"/>
      <c r="B920" s="21"/>
      <c r="C920" s="54" t="s">
        <v>494</v>
      </c>
      <c r="D920" s="88">
        <v>500000</v>
      </c>
      <c r="E920" s="156">
        <v>0</v>
      </c>
      <c r="F920" s="140">
        <f t="shared" si="43"/>
        <v>500000</v>
      </c>
      <c r="G920" s="123">
        <f t="shared" si="42"/>
        <v>0</v>
      </c>
      <c r="K920" s="116"/>
    </row>
    <row r="921" spans="1:11" s="9" customFormat="1" x14ac:dyDescent="0.2">
      <c r="A921" s="32" t="s">
        <v>598</v>
      </c>
      <c r="B921" s="10" t="s">
        <v>536</v>
      </c>
      <c r="C921" s="54"/>
      <c r="D921" s="178">
        <f>SUM(D922)</f>
        <v>0</v>
      </c>
      <c r="E921" s="153">
        <f>SUM(E922)</f>
        <v>160.56</v>
      </c>
      <c r="F921" s="126">
        <f t="shared" si="43"/>
        <v>-160.56</v>
      </c>
      <c r="G921" s="131"/>
      <c r="K921" s="116"/>
    </row>
    <row r="922" spans="1:11" s="9" customFormat="1" x14ac:dyDescent="0.2">
      <c r="A922" s="32"/>
      <c r="B922" s="10">
        <v>50</v>
      </c>
      <c r="C922" s="60" t="s">
        <v>16</v>
      </c>
      <c r="D922" s="178">
        <f>SUM(D923+D925)</f>
        <v>0</v>
      </c>
      <c r="E922" s="153">
        <f>SUM(E923+E925)</f>
        <v>160.56</v>
      </c>
      <c r="F922" s="126">
        <f t="shared" si="43"/>
        <v>-160.56</v>
      </c>
      <c r="G922" s="131"/>
      <c r="K922" s="116"/>
    </row>
    <row r="923" spans="1:11" s="9" customFormat="1" x14ac:dyDescent="0.2">
      <c r="A923" s="32"/>
      <c r="B923" s="6">
        <v>500</v>
      </c>
      <c r="C923" s="61" t="s">
        <v>161</v>
      </c>
      <c r="D923" s="179">
        <f>SUM(D924)</f>
        <v>0</v>
      </c>
      <c r="E923" s="156">
        <f>SUM(E924)</f>
        <v>120</v>
      </c>
      <c r="F923" s="140">
        <f t="shared" si="43"/>
        <v>-120</v>
      </c>
      <c r="G923" s="123"/>
      <c r="K923" s="116"/>
    </row>
    <row r="924" spans="1:11" s="9" customFormat="1" ht="25.5" x14ac:dyDescent="0.2">
      <c r="A924" s="32"/>
      <c r="B924" s="6">
        <v>5005</v>
      </c>
      <c r="C924" s="61" t="s">
        <v>185</v>
      </c>
      <c r="D924" s="88">
        <v>0</v>
      </c>
      <c r="E924" s="156">
        <v>120</v>
      </c>
      <c r="F924" s="140">
        <f t="shared" si="43"/>
        <v>-120</v>
      </c>
      <c r="G924" s="123"/>
      <c r="K924" s="116"/>
    </row>
    <row r="925" spans="1:11" s="9" customFormat="1" x14ac:dyDescent="0.2">
      <c r="A925" s="32"/>
      <c r="B925" s="6">
        <v>506</v>
      </c>
      <c r="C925" s="61" t="s">
        <v>162</v>
      </c>
      <c r="D925" s="88">
        <v>0</v>
      </c>
      <c r="E925" s="156">
        <v>40.56</v>
      </c>
      <c r="F925" s="140">
        <f t="shared" si="43"/>
        <v>-40.56</v>
      </c>
      <c r="G925" s="123"/>
      <c r="K925" s="116"/>
    </row>
    <row r="926" spans="1:11" s="9" customFormat="1" x14ac:dyDescent="0.2">
      <c r="A926" s="32"/>
      <c r="B926" s="21"/>
      <c r="C926" s="54" t="s">
        <v>599</v>
      </c>
      <c r="D926" s="179">
        <f>SUM(D922)</f>
        <v>0</v>
      </c>
      <c r="E926" s="156">
        <f>SUM(E922)</f>
        <v>160.56</v>
      </c>
      <c r="F926" s="140">
        <f t="shared" si="43"/>
        <v>-160.56</v>
      </c>
      <c r="G926" s="123"/>
      <c r="K926" s="116"/>
    </row>
    <row r="927" spans="1:11" s="9" customFormat="1" x14ac:dyDescent="0.2">
      <c r="A927" s="32" t="s">
        <v>347</v>
      </c>
      <c r="B927" s="10" t="s">
        <v>423</v>
      </c>
      <c r="C927" s="74"/>
      <c r="D927" s="97">
        <f>SUM(D928+D934)</f>
        <v>306118</v>
      </c>
      <c r="E927" s="173">
        <f>SUM(E928+E934)</f>
        <v>46822.85</v>
      </c>
      <c r="F927" s="126">
        <f t="shared" si="43"/>
        <v>259295.15</v>
      </c>
      <c r="G927" s="131">
        <f t="shared" si="42"/>
        <v>0.152956866306457</v>
      </c>
      <c r="K927" s="116"/>
    </row>
    <row r="928" spans="1:11" s="9" customFormat="1" x14ac:dyDescent="0.2">
      <c r="A928" s="32"/>
      <c r="B928" s="10">
        <v>50</v>
      </c>
      <c r="C928" s="60" t="s">
        <v>16</v>
      </c>
      <c r="D928" s="97">
        <f>SUM(D929+D933)</f>
        <v>246105</v>
      </c>
      <c r="E928" s="173">
        <f>SUM(E929+E933)</f>
        <v>34776.25</v>
      </c>
      <c r="F928" s="126">
        <f t="shared" si="43"/>
        <v>211328.75</v>
      </c>
      <c r="G928" s="131">
        <f t="shared" si="42"/>
        <v>0.14130655614473497</v>
      </c>
      <c r="K928" s="116"/>
    </row>
    <row r="929" spans="1:11" s="9" customFormat="1" x14ac:dyDescent="0.2">
      <c r="A929" s="32"/>
      <c r="B929" s="6">
        <v>500</v>
      </c>
      <c r="C929" s="61" t="s">
        <v>161</v>
      </c>
      <c r="D929" s="99">
        <f>SUM(D930:D932)</f>
        <v>183935</v>
      </c>
      <c r="E929" s="174">
        <f>SUM(E930:E932)</f>
        <v>25991.200000000001</v>
      </c>
      <c r="F929" s="140">
        <f t="shared" si="43"/>
        <v>157943.79999999999</v>
      </c>
      <c r="G929" s="123">
        <f t="shared" si="42"/>
        <v>0.14130643977492049</v>
      </c>
      <c r="K929" s="116"/>
    </row>
    <row r="930" spans="1:11" s="9" customFormat="1" x14ac:dyDescent="0.2">
      <c r="A930" s="32"/>
      <c r="B930" s="6">
        <v>50020</v>
      </c>
      <c r="C930" s="61" t="s">
        <v>168</v>
      </c>
      <c r="D930" s="88">
        <v>85284</v>
      </c>
      <c r="E930" s="156">
        <v>12059</v>
      </c>
      <c r="F930" s="140">
        <f t="shared" si="43"/>
        <v>73225</v>
      </c>
      <c r="G930" s="123">
        <f t="shared" si="42"/>
        <v>0.14139815205665776</v>
      </c>
      <c r="K930" s="116"/>
    </row>
    <row r="931" spans="1:11" s="9" customFormat="1" x14ac:dyDescent="0.2">
      <c r="A931" s="32"/>
      <c r="B931" s="6">
        <v>50026</v>
      </c>
      <c r="C931" s="61" t="s">
        <v>413</v>
      </c>
      <c r="D931" s="88">
        <v>98651</v>
      </c>
      <c r="E931" s="156">
        <v>13812.2</v>
      </c>
      <c r="F931" s="140">
        <f t="shared" si="43"/>
        <v>84838.8</v>
      </c>
      <c r="G931" s="123">
        <f t="shared" si="42"/>
        <v>0.14001074494936697</v>
      </c>
      <c r="K931" s="116"/>
    </row>
    <row r="932" spans="1:11" s="9" customFormat="1" ht="25.5" x14ac:dyDescent="0.2">
      <c r="A932" s="32"/>
      <c r="B932" s="6">
        <v>5005</v>
      </c>
      <c r="C932" s="61" t="s">
        <v>185</v>
      </c>
      <c r="D932" s="88">
        <v>0</v>
      </c>
      <c r="E932" s="156">
        <v>120</v>
      </c>
      <c r="F932" s="140">
        <f t="shared" si="43"/>
        <v>-120</v>
      </c>
      <c r="G932" s="123"/>
      <c r="K932" s="116"/>
    </row>
    <row r="933" spans="1:11" s="9" customFormat="1" x14ac:dyDescent="0.2">
      <c r="A933" s="32"/>
      <c r="B933" s="6">
        <v>506</v>
      </c>
      <c r="C933" s="61" t="s">
        <v>162</v>
      </c>
      <c r="D933" s="88">
        <v>62170</v>
      </c>
      <c r="E933" s="156">
        <v>8785.0499999999993</v>
      </c>
      <c r="F933" s="140">
        <f t="shared" si="43"/>
        <v>53384.95</v>
      </c>
      <c r="G933" s="123">
        <f t="shared" ref="G933:G967" si="44">E933/D933</f>
        <v>0.14130690043429306</v>
      </c>
      <c r="K933" s="116"/>
    </row>
    <row r="934" spans="1:11" s="9" customFormat="1" x14ac:dyDescent="0.2">
      <c r="A934" s="32"/>
      <c r="B934" s="10">
        <v>55</v>
      </c>
      <c r="C934" s="60" t="s">
        <v>17</v>
      </c>
      <c r="D934" s="97">
        <f>SUM(D935:D947)</f>
        <v>60013</v>
      </c>
      <c r="E934" s="173">
        <f>SUM(E935:E947)</f>
        <v>12046.599999999999</v>
      </c>
      <c r="F934" s="126">
        <f t="shared" si="43"/>
        <v>47966.400000000001</v>
      </c>
      <c r="G934" s="131">
        <f t="shared" si="44"/>
        <v>0.20073317447886288</v>
      </c>
      <c r="K934" s="116"/>
    </row>
    <row r="935" spans="1:11" s="9" customFormat="1" x14ac:dyDescent="0.2">
      <c r="A935" s="32"/>
      <c r="B935" s="6">
        <v>5500</v>
      </c>
      <c r="C935" s="61" t="s">
        <v>18</v>
      </c>
      <c r="D935" s="88">
        <v>2900</v>
      </c>
      <c r="E935" s="156">
        <v>258.18</v>
      </c>
      <c r="F935" s="140">
        <f t="shared" si="43"/>
        <v>2641.82</v>
      </c>
      <c r="G935" s="123">
        <f t="shared" si="44"/>
        <v>8.9027586206896547E-2</v>
      </c>
      <c r="K935" s="116"/>
    </row>
    <row r="936" spans="1:11" s="9" customFormat="1" x14ac:dyDescent="0.2">
      <c r="A936" s="32"/>
      <c r="B936" s="6">
        <v>5504</v>
      </c>
      <c r="C936" s="61" t="s">
        <v>20</v>
      </c>
      <c r="D936" s="88">
        <v>2635</v>
      </c>
      <c r="E936" s="156">
        <v>0</v>
      </c>
      <c r="F936" s="140">
        <f t="shared" si="43"/>
        <v>2635</v>
      </c>
      <c r="G936" s="123">
        <f t="shared" si="44"/>
        <v>0</v>
      </c>
      <c r="K936" s="116"/>
    </row>
    <row r="937" spans="1:11" s="9" customFormat="1" x14ac:dyDescent="0.2">
      <c r="A937" s="32"/>
      <c r="B937" s="6">
        <v>5511</v>
      </c>
      <c r="C937" s="61" t="s">
        <v>163</v>
      </c>
      <c r="D937" s="88">
        <v>36610</v>
      </c>
      <c r="E937" s="156">
        <v>8710.4599999999991</v>
      </c>
      <c r="F937" s="140">
        <f t="shared" si="43"/>
        <v>27899.54</v>
      </c>
      <c r="G937" s="123">
        <f t="shared" si="44"/>
        <v>0.23792570335973776</v>
      </c>
      <c r="K937" s="116"/>
    </row>
    <row r="938" spans="1:11" s="9" customFormat="1" x14ac:dyDescent="0.2">
      <c r="A938" s="32"/>
      <c r="B938" s="6">
        <v>5512</v>
      </c>
      <c r="C938" s="61" t="s">
        <v>23</v>
      </c>
      <c r="D938" s="88">
        <v>500</v>
      </c>
      <c r="E938" s="156">
        <v>0</v>
      </c>
      <c r="F938" s="140">
        <f t="shared" si="43"/>
        <v>500</v>
      </c>
      <c r="G938" s="123">
        <f t="shared" si="44"/>
        <v>0</v>
      </c>
      <c r="K938" s="116"/>
    </row>
    <row r="939" spans="1:11" s="9" customFormat="1" x14ac:dyDescent="0.2">
      <c r="A939" s="32"/>
      <c r="B939" s="6">
        <v>5513</v>
      </c>
      <c r="C939" s="61" t="s">
        <v>21</v>
      </c>
      <c r="D939" s="88">
        <v>7300</v>
      </c>
      <c r="E939" s="156">
        <v>1134.8699999999999</v>
      </c>
      <c r="F939" s="140">
        <f t="shared" si="43"/>
        <v>6165.13</v>
      </c>
      <c r="G939" s="123">
        <f t="shared" si="44"/>
        <v>0.15546164383561642</v>
      </c>
      <c r="K939" s="116"/>
    </row>
    <row r="940" spans="1:11" s="9" customFormat="1" x14ac:dyDescent="0.2">
      <c r="A940" s="32"/>
      <c r="B940" s="6">
        <v>5514</v>
      </c>
      <c r="C940" s="61" t="s">
        <v>164</v>
      </c>
      <c r="D940" s="88">
        <v>2230</v>
      </c>
      <c r="E940" s="156">
        <v>778.18</v>
      </c>
      <c r="F940" s="140">
        <f t="shared" si="43"/>
        <v>1451.8200000000002</v>
      </c>
      <c r="G940" s="123">
        <f t="shared" si="44"/>
        <v>0.34895964125560536</v>
      </c>
      <c r="K940" s="116"/>
    </row>
    <row r="941" spans="1:11" s="9" customFormat="1" x14ac:dyDescent="0.2">
      <c r="A941" s="32"/>
      <c r="B941" s="6">
        <v>5515</v>
      </c>
      <c r="C941" s="61" t="s">
        <v>22</v>
      </c>
      <c r="D941" s="88">
        <v>2170</v>
      </c>
      <c r="E941" s="156">
        <v>127.34</v>
      </c>
      <c r="F941" s="140">
        <f t="shared" si="43"/>
        <v>2042.66</v>
      </c>
      <c r="G941" s="123">
        <f t="shared" si="44"/>
        <v>5.868202764976959E-2</v>
      </c>
      <c r="K941" s="116"/>
    </row>
    <row r="942" spans="1:11" s="9" customFormat="1" x14ac:dyDescent="0.2">
      <c r="A942" s="32"/>
      <c r="B942" s="6">
        <v>5522</v>
      </c>
      <c r="C942" s="61" t="s">
        <v>63</v>
      </c>
      <c r="D942" s="88">
        <v>200</v>
      </c>
      <c r="E942" s="156">
        <v>63.14</v>
      </c>
      <c r="F942" s="140">
        <f t="shared" si="43"/>
        <v>136.86000000000001</v>
      </c>
      <c r="G942" s="123">
        <f t="shared" si="44"/>
        <v>0.31569999999999998</v>
      </c>
      <c r="K942" s="116"/>
    </row>
    <row r="943" spans="1:11" s="9" customFormat="1" x14ac:dyDescent="0.2">
      <c r="A943" s="32"/>
      <c r="B943" s="6">
        <v>5524</v>
      </c>
      <c r="C943" s="61" t="s">
        <v>24</v>
      </c>
      <c r="D943" s="88">
        <v>3798</v>
      </c>
      <c r="E943" s="156">
        <v>63.87</v>
      </c>
      <c r="F943" s="140">
        <f t="shared" si="43"/>
        <v>3734.13</v>
      </c>
      <c r="G943" s="123">
        <f t="shared" si="44"/>
        <v>1.6816745655608215E-2</v>
      </c>
      <c r="K943" s="116"/>
    </row>
    <row r="944" spans="1:11" s="9" customFormat="1" x14ac:dyDescent="0.2">
      <c r="A944" s="32"/>
      <c r="B944" s="6">
        <v>5525</v>
      </c>
      <c r="C944" s="61" t="s">
        <v>37</v>
      </c>
      <c r="D944" s="88">
        <v>1020</v>
      </c>
      <c r="E944" s="156">
        <v>47.45</v>
      </c>
      <c r="F944" s="140">
        <f t="shared" si="43"/>
        <v>972.55</v>
      </c>
      <c r="G944" s="123">
        <f t="shared" si="44"/>
        <v>4.6519607843137259E-2</v>
      </c>
      <c r="K944" s="116"/>
    </row>
    <row r="945" spans="1:11" s="9" customFormat="1" x14ac:dyDescent="0.2">
      <c r="A945" s="32"/>
      <c r="B945" s="6">
        <v>5532</v>
      </c>
      <c r="C945" s="61" t="s">
        <v>61</v>
      </c>
      <c r="D945" s="88">
        <v>100</v>
      </c>
      <c r="E945" s="156">
        <v>0</v>
      </c>
      <c r="F945" s="140">
        <f t="shared" si="43"/>
        <v>100</v>
      </c>
      <c r="G945" s="123">
        <f t="shared" si="44"/>
        <v>0</v>
      </c>
      <c r="K945" s="116"/>
    </row>
    <row r="946" spans="1:11" s="9" customFormat="1" x14ac:dyDescent="0.2">
      <c r="A946" s="32"/>
      <c r="B946" s="6">
        <v>5539</v>
      </c>
      <c r="C946" s="61" t="s">
        <v>178</v>
      </c>
      <c r="D946" s="88">
        <v>0</v>
      </c>
      <c r="E946" s="156">
        <v>5.57</v>
      </c>
      <c r="F946" s="140">
        <f t="shared" si="43"/>
        <v>-5.57</v>
      </c>
      <c r="G946" s="123"/>
      <c r="K946" s="116"/>
    </row>
    <row r="947" spans="1:11" s="9" customFormat="1" x14ac:dyDescent="0.2">
      <c r="A947" s="32"/>
      <c r="B947" s="6">
        <v>5540</v>
      </c>
      <c r="C947" s="61" t="s">
        <v>175</v>
      </c>
      <c r="D947" s="88">
        <v>550</v>
      </c>
      <c r="E947" s="156">
        <v>857.54</v>
      </c>
      <c r="F947" s="140">
        <f t="shared" si="43"/>
        <v>-307.53999999999996</v>
      </c>
      <c r="G947" s="123">
        <f t="shared" si="44"/>
        <v>1.5591636363636363</v>
      </c>
      <c r="K947" s="116"/>
    </row>
    <row r="948" spans="1:11" s="9" customFormat="1" x14ac:dyDescent="0.2">
      <c r="A948" s="32" t="s">
        <v>348</v>
      </c>
      <c r="B948" s="10" t="s">
        <v>424</v>
      </c>
      <c r="C948" s="74"/>
      <c r="D948" s="97">
        <f>SUM(D949+D950+D956+D968)</f>
        <v>443062</v>
      </c>
      <c r="E948" s="173">
        <f>SUM(E949+E950+E956+E968)</f>
        <v>101528.01000000001</v>
      </c>
      <c r="F948" s="126">
        <f t="shared" si="43"/>
        <v>341533.99</v>
      </c>
      <c r="G948" s="131">
        <f t="shared" si="44"/>
        <v>0.22915079605111702</v>
      </c>
      <c r="K948" s="116"/>
    </row>
    <row r="949" spans="1:11" s="9" customFormat="1" x14ac:dyDescent="0.2">
      <c r="A949" s="32"/>
      <c r="B949" s="25">
        <v>4528</v>
      </c>
      <c r="C949" s="63" t="s">
        <v>94</v>
      </c>
      <c r="D949" s="96">
        <v>270</v>
      </c>
      <c r="E949" s="153">
        <v>0</v>
      </c>
      <c r="F949" s="126">
        <f t="shared" si="43"/>
        <v>270</v>
      </c>
      <c r="G949" s="131">
        <f t="shared" si="44"/>
        <v>0</v>
      </c>
      <c r="K949" s="116"/>
    </row>
    <row r="950" spans="1:11" s="9" customFormat="1" x14ac:dyDescent="0.2">
      <c r="A950" s="32"/>
      <c r="B950" s="10">
        <v>50</v>
      </c>
      <c r="C950" s="60" t="s">
        <v>16</v>
      </c>
      <c r="D950" s="97">
        <f>SUM(D951+D955)</f>
        <v>369742</v>
      </c>
      <c r="E950" s="173">
        <f>SUM(E951+E955)</f>
        <v>62247.22</v>
      </c>
      <c r="F950" s="126">
        <f t="shared" si="43"/>
        <v>307494.78000000003</v>
      </c>
      <c r="G950" s="131">
        <f t="shared" si="44"/>
        <v>0.1683531219066268</v>
      </c>
      <c r="K950" s="116"/>
    </row>
    <row r="951" spans="1:11" s="9" customFormat="1" x14ac:dyDescent="0.2">
      <c r="A951" s="32"/>
      <c r="B951" s="6">
        <v>500</v>
      </c>
      <c r="C951" s="61" t="s">
        <v>161</v>
      </c>
      <c r="D951" s="99">
        <f>SUM(D952:D954)</f>
        <v>276339</v>
      </c>
      <c r="E951" s="174">
        <f>SUM(E952:E954)</f>
        <v>46621.770000000004</v>
      </c>
      <c r="F951" s="140">
        <f t="shared" si="43"/>
        <v>229717.22999999998</v>
      </c>
      <c r="G951" s="123">
        <f t="shared" si="44"/>
        <v>0.16871223388663925</v>
      </c>
      <c r="K951" s="116"/>
    </row>
    <row r="952" spans="1:11" s="9" customFormat="1" x14ac:dyDescent="0.2">
      <c r="A952" s="32"/>
      <c r="B952" s="6">
        <v>50020</v>
      </c>
      <c r="C952" s="61" t="s">
        <v>168</v>
      </c>
      <c r="D952" s="88">
        <v>84924</v>
      </c>
      <c r="E952" s="156">
        <v>16087.86</v>
      </c>
      <c r="F952" s="140">
        <f t="shared" si="43"/>
        <v>68836.14</v>
      </c>
      <c r="G952" s="123">
        <f t="shared" si="44"/>
        <v>0.18943832132259433</v>
      </c>
      <c r="K952" s="116"/>
    </row>
    <row r="953" spans="1:11" s="9" customFormat="1" x14ac:dyDescent="0.2">
      <c r="A953" s="32"/>
      <c r="B953" s="6">
        <v>50026</v>
      </c>
      <c r="C953" s="61" t="s">
        <v>413</v>
      </c>
      <c r="D953" s="88">
        <v>188811</v>
      </c>
      <c r="E953" s="156">
        <v>30349.91</v>
      </c>
      <c r="F953" s="140">
        <f t="shared" si="43"/>
        <v>158461.09</v>
      </c>
      <c r="G953" s="123">
        <f t="shared" si="44"/>
        <v>0.16074227666820259</v>
      </c>
      <c r="K953" s="116"/>
    </row>
    <row r="954" spans="1:11" ht="25.5" x14ac:dyDescent="0.2">
      <c r="A954" s="34"/>
      <c r="B954" s="6">
        <v>5005</v>
      </c>
      <c r="C954" s="61" t="s">
        <v>185</v>
      </c>
      <c r="D954" s="88">
        <v>2604</v>
      </c>
      <c r="E954" s="156">
        <v>184</v>
      </c>
      <c r="F954" s="140">
        <f t="shared" si="43"/>
        <v>2420</v>
      </c>
      <c r="G954" s="123">
        <f t="shared" si="44"/>
        <v>7.0660522273425494E-2</v>
      </c>
    </row>
    <row r="955" spans="1:11" s="9" customFormat="1" x14ac:dyDescent="0.2">
      <c r="A955" s="32"/>
      <c r="B955" s="6">
        <v>506</v>
      </c>
      <c r="C955" s="61" t="s">
        <v>162</v>
      </c>
      <c r="D955" s="88">
        <v>93403</v>
      </c>
      <c r="E955" s="156">
        <v>15625.45</v>
      </c>
      <c r="F955" s="140">
        <f t="shared" si="43"/>
        <v>77777.55</v>
      </c>
      <c r="G955" s="123">
        <f t="shared" si="44"/>
        <v>0.16729066518206054</v>
      </c>
      <c r="K955" s="116"/>
    </row>
    <row r="956" spans="1:11" s="9" customFormat="1" x14ac:dyDescent="0.2">
      <c r="A956" s="32"/>
      <c r="B956" s="10">
        <v>55</v>
      </c>
      <c r="C956" s="60" t="s">
        <v>17</v>
      </c>
      <c r="D956" s="97">
        <f>SUM(D957:D967)</f>
        <v>73050</v>
      </c>
      <c r="E956" s="173">
        <f>SUM(E957:E967)</f>
        <v>14753.270000000002</v>
      </c>
      <c r="F956" s="126">
        <f t="shared" si="43"/>
        <v>58296.729999999996</v>
      </c>
      <c r="G956" s="131">
        <f t="shared" si="44"/>
        <v>0.20196125941136212</v>
      </c>
      <c r="K956" s="116"/>
    </row>
    <row r="957" spans="1:11" s="9" customFormat="1" x14ac:dyDescent="0.2">
      <c r="A957" s="32"/>
      <c r="B957" s="6">
        <v>5500</v>
      </c>
      <c r="C957" s="61" t="s">
        <v>18</v>
      </c>
      <c r="D957" s="88">
        <v>1800</v>
      </c>
      <c r="E957" s="156">
        <v>154.80000000000001</v>
      </c>
      <c r="F957" s="140">
        <f t="shared" si="43"/>
        <v>1645.2</v>
      </c>
      <c r="G957" s="123">
        <f t="shared" si="44"/>
        <v>8.6000000000000007E-2</v>
      </c>
      <c r="K957" s="116"/>
    </row>
    <row r="958" spans="1:11" s="9" customFormat="1" x14ac:dyDescent="0.2">
      <c r="A958" s="32"/>
      <c r="B958" s="6">
        <v>5503</v>
      </c>
      <c r="C958" s="61" t="s">
        <v>19</v>
      </c>
      <c r="D958" s="88">
        <v>50</v>
      </c>
      <c r="E958" s="156">
        <v>0</v>
      </c>
      <c r="F958" s="140">
        <f t="shared" si="43"/>
        <v>50</v>
      </c>
      <c r="G958" s="123">
        <f t="shared" si="44"/>
        <v>0</v>
      </c>
      <c r="K958" s="116"/>
    </row>
    <row r="959" spans="1:11" s="9" customFormat="1" x14ac:dyDescent="0.2">
      <c r="A959" s="32"/>
      <c r="B959" s="6">
        <v>5504</v>
      </c>
      <c r="C959" s="61" t="s">
        <v>20</v>
      </c>
      <c r="D959" s="88">
        <v>1850</v>
      </c>
      <c r="E959" s="156">
        <v>0</v>
      </c>
      <c r="F959" s="140">
        <f t="shared" si="43"/>
        <v>1850</v>
      </c>
      <c r="G959" s="123">
        <f t="shared" si="44"/>
        <v>0</v>
      </c>
      <c r="K959" s="116"/>
    </row>
    <row r="960" spans="1:11" s="9" customFormat="1" x14ac:dyDescent="0.2">
      <c r="A960" s="32"/>
      <c r="B960" s="6">
        <v>5511</v>
      </c>
      <c r="C960" s="61" t="s">
        <v>163</v>
      </c>
      <c r="D960" s="88">
        <v>36200</v>
      </c>
      <c r="E960" s="156">
        <v>9404.61</v>
      </c>
      <c r="F960" s="140">
        <f t="shared" si="43"/>
        <v>26795.39</v>
      </c>
      <c r="G960" s="123">
        <f t="shared" si="44"/>
        <v>0.2597958563535912</v>
      </c>
      <c r="K960" s="116"/>
    </row>
    <row r="961" spans="1:11" s="9" customFormat="1" x14ac:dyDescent="0.2">
      <c r="A961" s="32"/>
      <c r="B961" s="6">
        <v>5513</v>
      </c>
      <c r="C961" s="61" t="s">
        <v>21</v>
      </c>
      <c r="D961" s="88">
        <v>9000</v>
      </c>
      <c r="E961" s="156">
        <v>3617.78</v>
      </c>
      <c r="F961" s="140">
        <f t="shared" si="43"/>
        <v>5382.2199999999993</v>
      </c>
      <c r="G961" s="123">
        <f t="shared" si="44"/>
        <v>0.40197555555555559</v>
      </c>
      <c r="K961" s="116"/>
    </row>
    <row r="962" spans="1:11" s="9" customFormat="1" x14ac:dyDescent="0.2">
      <c r="A962" s="32"/>
      <c r="B962" s="6">
        <v>5514</v>
      </c>
      <c r="C962" s="61" t="s">
        <v>164</v>
      </c>
      <c r="D962" s="88">
        <v>6500</v>
      </c>
      <c r="E962" s="156">
        <v>738.11</v>
      </c>
      <c r="F962" s="140">
        <f t="shared" si="43"/>
        <v>5761.89</v>
      </c>
      <c r="G962" s="123">
        <f t="shared" si="44"/>
        <v>0.11355538461538461</v>
      </c>
      <c r="K962" s="116"/>
    </row>
    <row r="963" spans="1:11" s="9" customFormat="1" x14ac:dyDescent="0.2">
      <c r="A963" s="32"/>
      <c r="B963" s="6">
        <v>5515</v>
      </c>
      <c r="C963" s="61" t="s">
        <v>22</v>
      </c>
      <c r="D963" s="88">
        <v>4500</v>
      </c>
      <c r="E963" s="156">
        <v>25.18</v>
      </c>
      <c r="F963" s="140">
        <f t="shared" si="43"/>
        <v>4474.82</v>
      </c>
      <c r="G963" s="123">
        <f t="shared" si="44"/>
        <v>5.5955555555555559E-3</v>
      </c>
      <c r="K963" s="116"/>
    </row>
    <row r="964" spans="1:11" s="9" customFormat="1" x14ac:dyDescent="0.2">
      <c r="A964" s="32"/>
      <c r="B964" s="6">
        <v>5522</v>
      </c>
      <c r="C964" s="61" t="s">
        <v>63</v>
      </c>
      <c r="D964" s="88">
        <v>100</v>
      </c>
      <c r="E964" s="156">
        <v>18</v>
      </c>
      <c r="F964" s="140">
        <f t="shared" si="43"/>
        <v>82</v>
      </c>
      <c r="G964" s="123">
        <f t="shared" si="44"/>
        <v>0.18</v>
      </c>
      <c r="K964" s="116"/>
    </row>
    <row r="965" spans="1:11" s="9" customFormat="1" x14ac:dyDescent="0.2">
      <c r="A965" s="32"/>
      <c r="B965" s="6">
        <v>5524</v>
      </c>
      <c r="C965" s="61" t="s">
        <v>24</v>
      </c>
      <c r="D965" s="88">
        <v>11250</v>
      </c>
      <c r="E965" s="156">
        <v>765.59</v>
      </c>
      <c r="F965" s="140">
        <f t="shared" si="43"/>
        <v>10484.41</v>
      </c>
      <c r="G965" s="123">
        <f t="shared" si="44"/>
        <v>6.8052444444444443E-2</v>
      </c>
      <c r="K965" s="116"/>
    </row>
    <row r="966" spans="1:11" s="9" customFormat="1" x14ac:dyDescent="0.2">
      <c r="A966" s="32"/>
      <c r="B966" s="6">
        <v>5525</v>
      </c>
      <c r="C966" s="61" t="s">
        <v>37</v>
      </c>
      <c r="D966" s="88">
        <v>1100</v>
      </c>
      <c r="E966" s="156">
        <v>29.2</v>
      </c>
      <c r="F966" s="140">
        <f t="shared" si="43"/>
        <v>1070.8</v>
      </c>
      <c r="G966" s="123">
        <f t="shared" si="44"/>
        <v>2.6545454545454546E-2</v>
      </c>
      <c r="K966" s="116"/>
    </row>
    <row r="967" spans="1:11" s="9" customFormat="1" x14ac:dyDescent="0.2">
      <c r="A967" s="32"/>
      <c r="B967" s="6">
        <v>5540</v>
      </c>
      <c r="C967" s="61" t="s">
        <v>175</v>
      </c>
      <c r="D967" s="88">
        <v>700</v>
      </c>
      <c r="E967" s="156">
        <v>0</v>
      </c>
      <c r="F967" s="140">
        <f t="shared" si="43"/>
        <v>700</v>
      </c>
      <c r="G967" s="123">
        <f t="shared" si="44"/>
        <v>0</v>
      </c>
      <c r="K967" s="116"/>
    </row>
    <row r="968" spans="1:11" s="9" customFormat="1" x14ac:dyDescent="0.2">
      <c r="A968" s="32"/>
      <c r="B968" s="10">
        <v>15</v>
      </c>
      <c r="C968" s="60" t="s">
        <v>186</v>
      </c>
      <c r="D968" s="96">
        <f>SUM(D969)</f>
        <v>0</v>
      </c>
      <c r="E968" s="172">
        <f>SUM(E969)</f>
        <v>24527.52</v>
      </c>
      <c r="F968" s="126">
        <f t="shared" si="43"/>
        <v>-24527.52</v>
      </c>
      <c r="G968" s="123"/>
      <c r="K968" s="116"/>
    </row>
    <row r="969" spans="1:11" s="9" customFormat="1" x14ac:dyDescent="0.2">
      <c r="A969" s="32"/>
      <c r="B969" s="6">
        <v>1551</v>
      </c>
      <c r="C969" s="61" t="s">
        <v>176</v>
      </c>
      <c r="D969" s="88">
        <f>SUM(D970:D971)</f>
        <v>0</v>
      </c>
      <c r="E969" s="175">
        <f>SUM(E970:E971)</f>
        <v>24527.52</v>
      </c>
      <c r="F969" s="140">
        <f t="shared" si="43"/>
        <v>-24527.52</v>
      </c>
      <c r="G969" s="123"/>
      <c r="K969" s="116"/>
    </row>
    <row r="970" spans="1:11" s="9" customFormat="1" ht="25.5" x14ac:dyDescent="0.2">
      <c r="A970" s="32"/>
      <c r="B970" s="6"/>
      <c r="C970" s="61" t="s">
        <v>600</v>
      </c>
      <c r="D970" s="88">
        <v>0</v>
      </c>
      <c r="E970" s="159">
        <v>3461.28</v>
      </c>
      <c r="F970" s="140"/>
      <c r="G970" s="123"/>
      <c r="H970" s="237"/>
      <c r="K970" s="116"/>
    </row>
    <row r="971" spans="1:11" s="9" customFormat="1" ht="63.75" x14ac:dyDescent="0.2">
      <c r="A971" s="32"/>
      <c r="B971" s="6"/>
      <c r="C971" s="61" t="s">
        <v>573</v>
      </c>
      <c r="D971" s="88">
        <v>0</v>
      </c>
      <c r="E971" s="156">
        <v>21066.240000000002</v>
      </c>
      <c r="F971" s="140">
        <f t="shared" si="43"/>
        <v>-21066.240000000002</v>
      </c>
      <c r="G971" s="123"/>
      <c r="H971" s="237"/>
      <c r="K971" s="116"/>
    </row>
    <row r="972" spans="1:11" s="9" customFormat="1" x14ac:dyDescent="0.2">
      <c r="A972" s="32" t="s">
        <v>574</v>
      </c>
      <c r="B972" s="10" t="s">
        <v>575</v>
      </c>
      <c r="C972" s="74"/>
      <c r="D972" s="96">
        <f t="shared" ref="D972:E974" si="45">SUM(D973)</f>
        <v>0</v>
      </c>
      <c r="E972" s="172">
        <f t="shared" si="45"/>
        <v>175</v>
      </c>
      <c r="F972" s="126">
        <f t="shared" si="43"/>
        <v>-175</v>
      </c>
      <c r="G972" s="123"/>
      <c r="K972" s="116"/>
    </row>
    <row r="973" spans="1:11" s="9" customFormat="1" x14ac:dyDescent="0.2">
      <c r="A973" s="32"/>
      <c r="B973" s="10">
        <v>55</v>
      </c>
      <c r="C973" s="60" t="s">
        <v>17</v>
      </c>
      <c r="D973" s="96">
        <f t="shared" si="45"/>
        <v>0</v>
      </c>
      <c r="E973" s="172">
        <f t="shared" si="45"/>
        <v>175</v>
      </c>
      <c r="F973" s="126">
        <f t="shared" si="43"/>
        <v>-175</v>
      </c>
      <c r="G973" s="123"/>
      <c r="K973" s="116"/>
    </row>
    <row r="974" spans="1:11" s="9" customFormat="1" x14ac:dyDescent="0.2">
      <c r="A974" s="32"/>
      <c r="B974" s="6">
        <v>5525</v>
      </c>
      <c r="C974" s="61" t="s">
        <v>37</v>
      </c>
      <c r="D974" s="88">
        <f t="shared" si="45"/>
        <v>0</v>
      </c>
      <c r="E974" s="175">
        <f t="shared" si="45"/>
        <v>175</v>
      </c>
      <c r="F974" s="140">
        <f t="shared" si="43"/>
        <v>-175</v>
      </c>
      <c r="G974" s="123"/>
      <c r="K974" s="116"/>
    </row>
    <row r="975" spans="1:11" s="9" customFormat="1" ht="38.25" x14ac:dyDescent="0.2">
      <c r="A975" s="32"/>
      <c r="B975" s="171" t="s">
        <v>576</v>
      </c>
      <c r="C975" s="54" t="s">
        <v>567</v>
      </c>
      <c r="D975" s="88">
        <v>0</v>
      </c>
      <c r="E975" s="156">
        <v>175</v>
      </c>
      <c r="F975" s="140">
        <f t="shared" si="43"/>
        <v>-175</v>
      </c>
      <c r="G975" s="123"/>
      <c r="K975" s="116"/>
    </row>
    <row r="976" spans="1:11" s="9" customFormat="1" x14ac:dyDescent="0.2">
      <c r="A976" s="32" t="s">
        <v>426</v>
      </c>
      <c r="B976" s="10" t="s">
        <v>148</v>
      </c>
      <c r="C976" s="74"/>
      <c r="D976" s="97">
        <f>SUM(D977)</f>
        <v>120000</v>
      </c>
      <c r="E976" s="173">
        <f>SUM(E977)</f>
        <v>18510.18</v>
      </c>
      <c r="F976" s="126">
        <f t="shared" si="43"/>
        <v>101489.82</v>
      </c>
      <c r="G976" s="131">
        <f t="shared" ref="G976:G1039" si="46">E976/D976</f>
        <v>0.15425150000000001</v>
      </c>
      <c r="K976" s="116"/>
    </row>
    <row r="977" spans="1:11" s="9" customFormat="1" x14ac:dyDescent="0.2">
      <c r="A977" s="32"/>
      <c r="B977" s="10">
        <v>55</v>
      </c>
      <c r="C977" s="60" t="s">
        <v>17</v>
      </c>
      <c r="D977" s="97">
        <f>SUM(D978)</f>
        <v>120000</v>
      </c>
      <c r="E977" s="173">
        <f>SUM(E978)</f>
        <v>18510.18</v>
      </c>
      <c r="F977" s="126">
        <f t="shared" si="43"/>
        <v>101489.82</v>
      </c>
      <c r="G977" s="131">
        <f t="shared" si="46"/>
        <v>0.15425150000000001</v>
      </c>
      <c r="K977" s="116"/>
    </row>
    <row r="978" spans="1:11" s="9" customFormat="1" x14ac:dyDescent="0.2">
      <c r="A978" s="32"/>
      <c r="B978" s="6">
        <v>5524</v>
      </c>
      <c r="C978" s="61" t="s">
        <v>243</v>
      </c>
      <c r="D978" s="88">
        <v>120000</v>
      </c>
      <c r="E978" s="156">
        <v>18510.18</v>
      </c>
      <c r="F978" s="140">
        <f t="shared" si="43"/>
        <v>101489.82</v>
      </c>
      <c r="G978" s="123">
        <f t="shared" si="46"/>
        <v>0.15425150000000001</v>
      </c>
      <c r="K978" s="116"/>
    </row>
    <row r="979" spans="1:11" s="9" customFormat="1" x14ac:dyDescent="0.2">
      <c r="A979" s="32" t="s">
        <v>349</v>
      </c>
      <c r="B979" s="10" t="s">
        <v>212</v>
      </c>
      <c r="C979" s="74"/>
      <c r="D979" s="97">
        <f>SUM(D980)</f>
        <v>195803</v>
      </c>
      <c r="E979" s="173">
        <f>SUM(E980)</f>
        <v>30271.57</v>
      </c>
      <c r="F979" s="126">
        <f t="shared" si="43"/>
        <v>165531.43</v>
      </c>
      <c r="G979" s="131">
        <f t="shared" si="46"/>
        <v>0.154602176677579</v>
      </c>
      <c r="K979" s="116"/>
    </row>
    <row r="980" spans="1:11" s="9" customFormat="1" x14ac:dyDescent="0.2">
      <c r="A980" s="32"/>
      <c r="B980" s="10">
        <v>50</v>
      </c>
      <c r="C980" s="60" t="s">
        <v>16</v>
      </c>
      <c r="D980" s="97">
        <f>SUM(D981+D983)</f>
        <v>195803</v>
      </c>
      <c r="E980" s="173">
        <f>SUM(E981+E983)</f>
        <v>30271.57</v>
      </c>
      <c r="F980" s="126">
        <f t="shared" si="43"/>
        <v>165531.43</v>
      </c>
      <c r="G980" s="131">
        <f t="shared" si="46"/>
        <v>0.154602176677579</v>
      </c>
      <c r="K980" s="116"/>
    </row>
    <row r="981" spans="1:11" s="9" customFormat="1" x14ac:dyDescent="0.2">
      <c r="A981" s="32"/>
      <c r="B981" s="6">
        <v>500</v>
      </c>
      <c r="C981" s="61" t="s">
        <v>161</v>
      </c>
      <c r="D981" s="99">
        <f>SUM(D982)</f>
        <v>146339</v>
      </c>
      <c r="E981" s="174">
        <f>SUM(E982)</f>
        <v>22686.98</v>
      </c>
      <c r="F981" s="140">
        <f t="shared" si="43"/>
        <v>123652.02</v>
      </c>
      <c r="G981" s="123">
        <f t="shared" si="46"/>
        <v>0.1550303063434901</v>
      </c>
      <c r="K981" s="116"/>
    </row>
    <row r="982" spans="1:11" s="9" customFormat="1" x14ac:dyDescent="0.2">
      <c r="A982" s="32"/>
      <c r="B982" s="6">
        <v>50026</v>
      </c>
      <c r="C982" s="61" t="s">
        <v>413</v>
      </c>
      <c r="D982" s="88">
        <v>146339</v>
      </c>
      <c r="E982" s="156">
        <v>22686.98</v>
      </c>
      <c r="F982" s="140">
        <f t="shared" si="43"/>
        <v>123652.02</v>
      </c>
      <c r="G982" s="123">
        <f t="shared" si="46"/>
        <v>0.1550303063434901</v>
      </c>
      <c r="K982" s="116"/>
    </row>
    <row r="983" spans="1:11" s="9" customFormat="1" x14ac:dyDescent="0.2">
      <c r="A983" s="32"/>
      <c r="B983" s="6">
        <v>506</v>
      </c>
      <c r="C983" s="61" t="s">
        <v>162</v>
      </c>
      <c r="D983" s="88">
        <v>49464</v>
      </c>
      <c r="E983" s="156">
        <v>7584.59</v>
      </c>
      <c r="F983" s="140">
        <f t="shared" si="43"/>
        <v>41879.410000000003</v>
      </c>
      <c r="G983" s="123">
        <f t="shared" si="46"/>
        <v>0.15333555717289343</v>
      </c>
      <c r="K983" s="116"/>
    </row>
    <row r="984" spans="1:11" s="9" customFormat="1" x14ac:dyDescent="0.2">
      <c r="A984" s="32" t="s">
        <v>577</v>
      </c>
      <c r="B984" s="10" t="s">
        <v>578</v>
      </c>
      <c r="C984" s="60"/>
      <c r="D984" s="96">
        <f>SUM(D985+D1004+D1019+D1029+D1039+D1044+D1048+D1056+D1064+D1069+D1078)</f>
        <v>518632</v>
      </c>
      <c r="E984" s="172">
        <f>SUM(E985+E1004+E1019+E1029+E1039+E1044+E1048+E1056+E1064+E1069+E1078)</f>
        <v>82036.31</v>
      </c>
      <c r="F984" s="126">
        <f t="shared" si="43"/>
        <v>436595.69</v>
      </c>
      <c r="G984" s="131">
        <f t="shared" si="46"/>
        <v>0.1581782651282605</v>
      </c>
      <c r="I984" s="116"/>
      <c r="K984" s="116"/>
    </row>
    <row r="985" spans="1:11" s="9" customFormat="1" x14ac:dyDescent="0.2">
      <c r="A985" s="32" t="s">
        <v>350</v>
      </c>
      <c r="B985" s="10" t="s">
        <v>80</v>
      </c>
      <c r="C985" s="74"/>
      <c r="D985" s="97">
        <f>SUM(D986+D987+D992)</f>
        <v>345768</v>
      </c>
      <c r="E985" s="173">
        <f>SUM(E986+E987+E992)</f>
        <v>57707.839999999997</v>
      </c>
      <c r="F985" s="126">
        <f t="shared" ref="F985:F1048" si="47">D985-E985</f>
        <v>288060.16000000003</v>
      </c>
      <c r="G985" s="131">
        <f t="shared" si="46"/>
        <v>0.16689757293908053</v>
      </c>
      <c r="K985" s="116"/>
    </row>
    <row r="986" spans="1:11" s="9" customFormat="1" x14ac:dyDescent="0.2">
      <c r="A986" s="32"/>
      <c r="B986" s="25">
        <v>4528</v>
      </c>
      <c r="C986" s="63" t="s">
        <v>94</v>
      </c>
      <c r="D986" s="96">
        <v>200</v>
      </c>
      <c r="E986" s="153">
        <v>136</v>
      </c>
      <c r="F986" s="126">
        <f t="shared" si="47"/>
        <v>64</v>
      </c>
      <c r="G986" s="131">
        <f t="shared" si="46"/>
        <v>0.68</v>
      </c>
      <c r="K986" s="116"/>
    </row>
    <row r="987" spans="1:11" s="9" customFormat="1" x14ac:dyDescent="0.2">
      <c r="A987" s="32"/>
      <c r="B987" s="10">
        <v>50</v>
      </c>
      <c r="C987" s="60" t="s">
        <v>16</v>
      </c>
      <c r="D987" s="97">
        <f>SUM(D988+D991)</f>
        <v>294082</v>
      </c>
      <c r="E987" s="173">
        <f>SUM(E988+E991)</f>
        <v>48692.07</v>
      </c>
      <c r="F987" s="126">
        <f t="shared" si="47"/>
        <v>245389.93</v>
      </c>
      <c r="G987" s="131">
        <f t="shared" si="46"/>
        <v>0.16557310546038179</v>
      </c>
      <c r="K987" s="116"/>
    </row>
    <row r="988" spans="1:11" s="9" customFormat="1" x14ac:dyDescent="0.2">
      <c r="A988" s="32"/>
      <c r="B988" s="6">
        <v>500</v>
      </c>
      <c r="C988" s="61" t="s">
        <v>161</v>
      </c>
      <c r="D988" s="99">
        <f>SUM(D989:D990)</f>
        <v>219792</v>
      </c>
      <c r="E988" s="174">
        <f>SUM(E989:E990)</f>
        <v>36431.22</v>
      </c>
      <c r="F988" s="140">
        <f t="shared" si="47"/>
        <v>183360.78</v>
      </c>
      <c r="G988" s="123">
        <f t="shared" si="46"/>
        <v>0.16575316663026862</v>
      </c>
      <c r="K988" s="116"/>
    </row>
    <row r="989" spans="1:11" s="9" customFormat="1" x14ac:dyDescent="0.2">
      <c r="A989" s="32"/>
      <c r="B989" s="6">
        <v>50020</v>
      </c>
      <c r="C989" s="61" t="s">
        <v>168</v>
      </c>
      <c r="D989" s="88">
        <v>42961</v>
      </c>
      <c r="E989" s="156">
        <v>7111.18</v>
      </c>
      <c r="F989" s="140">
        <f t="shared" si="47"/>
        <v>35849.82</v>
      </c>
      <c r="G989" s="123">
        <f t="shared" si="46"/>
        <v>0.16552640767207469</v>
      </c>
      <c r="K989" s="116"/>
    </row>
    <row r="990" spans="1:11" s="9" customFormat="1" x14ac:dyDescent="0.2">
      <c r="A990" s="32"/>
      <c r="B990" s="6">
        <v>50026</v>
      </c>
      <c r="C990" s="61" t="s">
        <v>413</v>
      </c>
      <c r="D990" s="88">
        <v>176831</v>
      </c>
      <c r="E990" s="156">
        <v>29320.04</v>
      </c>
      <c r="F990" s="140">
        <f t="shared" si="47"/>
        <v>147510.96</v>
      </c>
      <c r="G990" s="123">
        <f t="shared" si="46"/>
        <v>0.16580825760189108</v>
      </c>
      <c r="K990" s="116"/>
    </row>
    <row r="991" spans="1:11" s="9" customFormat="1" x14ac:dyDescent="0.2">
      <c r="A991" s="32"/>
      <c r="B991" s="6">
        <v>506</v>
      </c>
      <c r="C991" s="61" t="s">
        <v>162</v>
      </c>
      <c r="D991" s="88">
        <v>74290</v>
      </c>
      <c r="E991" s="156">
        <v>12260.85</v>
      </c>
      <c r="F991" s="140">
        <f t="shared" si="47"/>
        <v>62029.15</v>
      </c>
      <c r="G991" s="123">
        <f t="shared" si="46"/>
        <v>0.16504038228563736</v>
      </c>
      <c r="K991" s="116"/>
    </row>
    <row r="992" spans="1:11" s="9" customFormat="1" x14ac:dyDescent="0.2">
      <c r="A992" s="32"/>
      <c r="B992" s="10">
        <v>55</v>
      </c>
      <c r="C992" s="60" t="s">
        <v>17</v>
      </c>
      <c r="D992" s="97">
        <f>SUM(D993:D1003)</f>
        <v>51486</v>
      </c>
      <c r="E992" s="173">
        <f>SUM(E993:E1003)</f>
        <v>8879.77</v>
      </c>
      <c r="F992" s="126">
        <f t="shared" si="47"/>
        <v>42606.229999999996</v>
      </c>
      <c r="G992" s="131">
        <f t="shared" si="46"/>
        <v>0.17246960338732861</v>
      </c>
      <c r="K992" s="116"/>
    </row>
    <row r="993" spans="1:11" s="9" customFormat="1" x14ac:dyDescent="0.2">
      <c r="A993" s="32"/>
      <c r="B993" s="6">
        <v>5500</v>
      </c>
      <c r="C993" s="61" t="s">
        <v>18</v>
      </c>
      <c r="D993" s="88">
        <v>2240</v>
      </c>
      <c r="E993" s="156">
        <v>253.08</v>
      </c>
      <c r="F993" s="140">
        <f t="shared" si="47"/>
        <v>1986.92</v>
      </c>
      <c r="G993" s="123">
        <f t="shared" si="46"/>
        <v>0.11298214285714286</v>
      </c>
      <c r="K993" s="116"/>
    </row>
    <row r="994" spans="1:11" s="9" customFormat="1" x14ac:dyDescent="0.2">
      <c r="A994" s="32"/>
      <c r="B994" s="6">
        <v>5503</v>
      </c>
      <c r="C994" s="61" t="s">
        <v>19</v>
      </c>
      <c r="D994" s="88">
        <v>370</v>
      </c>
      <c r="E994" s="156">
        <v>0</v>
      </c>
      <c r="F994" s="140">
        <f t="shared" si="47"/>
        <v>370</v>
      </c>
      <c r="G994" s="123">
        <f t="shared" si="46"/>
        <v>0</v>
      </c>
      <c r="K994" s="116"/>
    </row>
    <row r="995" spans="1:11" s="9" customFormat="1" x14ac:dyDescent="0.2">
      <c r="A995" s="32"/>
      <c r="B995" s="6">
        <v>5504</v>
      </c>
      <c r="C995" s="61" t="s">
        <v>20</v>
      </c>
      <c r="D995" s="88">
        <v>320</v>
      </c>
      <c r="E995" s="156">
        <v>0</v>
      </c>
      <c r="F995" s="140">
        <f t="shared" si="47"/>
        <v>320</v>
      </c>
      <c r="G995" s="123">
        <f t="shared" si="46"/>
        <v>0</v>
      </c>
      <c r="K995" s="116"/>
    </row>
    <row r="996" spans="1:11" s="9" customFormat="1" x14ac:dyDescent="0.2">
      <c r="A996" s="32"/>
      <c r="B996" s="6">
        <v>5511</v>
      </c>
      <c r="C996" s="61" t="s">
        <v>163</v>
      </c>
      <c r="D996" s="88">
        <v>20245</v>
      </c>
      <c r="E996" s="156">
        <v>4449.46</v>
      </c>
      <c r="F996" s="140">
        <f t="shared" si="47"/>
        <v>15795.54</v>
      </c>
      <c r="G996" s="123">
        <f t="shared" si="46"/>
        <v>0.21978068658928129</v>
      </c>
      <c r="K996" s="116"/>
    </row>
    <row r="997" spans="1:11" s="9" customFormat="1" x14ac:dyDescent="0.2">
      <c r="A997" s="32"/>
      <c r="B997" s="6">
        <v>5513</v>
      </c>
      <c r="C997" s="61" t="s">
        <v>21</v>
      </c>
      <c r="D997" s="88">
        <v>200</v>
      </c>
      <c r="E997" s="156">
        <v>0</v>
      </c>
      <c r="F997" s="140">
        <f t="shared" si="47"/>
        <v>200</v>
      </c>
      <c r="G997" s="123">
        <f t="shared" si="46"/>
        <v>0</v>
      </c>
      <c r="K997" s="116"/>
    </row>
    <row r="998" spans="1:11" s="9" customFormat="1" x14ac:dyDescent="0.2">
      <c r="A998" s="32"/>
      <c r="B998" s="6">
        <v>5514</v>
      </c>
      <c r="C998" s="61" t="s">
        <v>164</v>
      </c>
      <c r="D998" s="88">
        <v>1100</v>
      </c>
      <c r="E998" s="156">
        <v>148.83000000000001</v>
      </c>
      <c r="F998" s="140">
        <f t="shared" si="47"/>
        <v>951.17</v>
      </c>
      <c r="G998" s="123">
        <f t="shared" si="46"/>
        <v>0.1353</v>
      </c>
      <c r="K998" s="116"/>
    </row>
    <row r="999" spans="1:11" s="9" customFormat="1" x14ac:dyDescent="0.2">
      <c r="A999" s="32"/>
      <c r="B999" s="6">
        <v>5515</v>
      </c>
      <c r="C999" s="61" t="s">
        <v>22</v>
      </c>
      <c r="D999" s="88">
        <v>10400</v>
      </c>
      <c r="E999" s="156">
        <v>785.88</v>
      </c>
      <c r="F999" s="140">
        <f t="shared" si="47"/>
        <v>9614.1200000000008</v>
      </c>
      <c r="G999" s="123">
        <f t="shared" si="46"/>
        <v>7.5565384615384618E-2</v>
      </c>
      <c r="K999" s="116"/>
    </row>
    <row r="1000" spans="1:11" s="9" customFormat="1" x14ac:dyDescent="0.2">
      <c r="A1000" s="32"/>
      <c r="B1000" s="6">
        <v>5522</v>
      </c>
      <c r="C1000" s="61" t="s">
        <v>63</v>
      </c>
      <c r="D1000" s="88">
        <v>20</v>
      </c>
      <c r="E1000" s="156">
        <v>199.26</v>
      </c>
      <c r="F1000" s="140">
        <f t="shared" si="47"/>
        <v>-179.26</v>
      </c>
      <c r="G1000" s="123">
        <f t="shared" si="46"/>
        <v>9.9629999999999992</v>
      </c>
      <c r="K1000" s="116"/>
    </row>
    <row r="1001" spans="1:11" s="9" customFormat="1" x14ac:dyDescent="0.2">
      <c r="A1001" s="34"/>
      <c r="B1001" s="6">
        <v>5524</v>
      </c>
      <c r="C1001" s="61" t="s">
        <v>24</v>
      </c>
      <c r="D1001" s="88">
        <v>16191</v>
      </c>
      <c r="E1001" s="156">
        <v>3043.26</v>
      </c>
      <c r="F1001" s="140">
        <f t="shared" si="47"/>
        <v>13147.74</v>
      </c>
      <c r="G1001" s="123">
        <f t="shared" si="46"/>
        <v>0.18795997776542525</v>
      </c>
      <c r="K1001" s="116"/>
    </row>
    <row r="1002" spans="1:11" s="9" customFormat="1" x14ac:dyDescent="0.2">
      <c r="A1002" s="34"/>
      <c r="B1002" s="6">
        <v>5539</v>
      </c>
      <c r="C1002" s="61" t="s">
        <v>178</v>
      </c>
      <c r="D1002" s="88">
        <v>100</v>
      </c>
      <c r="E1002" s="156">
        <v>0</v>
      </c>
      <c r="F1002" s="140">
        <f t="shared" si="47"/>
        <v>100</v>
      </c>
      <c r="G1002" s="123">
        <f t="shared" si="46"/>
        <v>0</v>
      </c>
      <c r="K1002" s="116"/>
    </row>
    <row r="1003" spans="1:11" s="9" customFormat="1" x14ac:dyDescent="0.2">
      <c r="A1003" s="34"/>
      <c r="B1003" s="6">
        <v>5540</v>
      </c>
      <c r="C1003" s="61" t="s">
        <v>175</v>
      </c>
      <c r="D1003" s="88">
        <v>300</v>
      </c>
      <c r="E1003" s="156">
        <v>0</v>
      </c>
      <c r="F1003" s="140">
        <f t="shared" si="47"/>
        <v>300</v>
      </c>
      <c r="G1003" s="123">
        <f t="shared" si="46"/>
        <v>0</v>
      </c>
      <c r="K1003" s="116"/>
    </row>
    <row r="1004" spans="1:11" s="9" customFormat="1" x14ac:dyDescent="0.2">
      <c r="A1004" s="32" t="s">
        <v>351</v>
      </c>
      <c r="B1004" s="10" t="s">
        <v>523</v>
      </c>
      <c r="C1004" s="74"/>
      <c r="D1004" s="97">
        <f>SUM(D1005+D1007+D1017)</f>
        <v>90594</v>
      </c>
      <c r="E1004" s="173">
        <f>SUM(E1005+E1007+E1017)</f>
        <v>17170</v>
      </c>
      <c r="F1004" s="126">
        <f t="shared" si="47"/>
        <v>73424</v>
      </c>
      <c r="G1004" s="131">
        <f t="shared" si="46"/>
        <v>0.18952690023621874</v>
      </c>
      <c r="K1004" s="116"/>
    </row>
    <row r="1005" spans="1:11" s="9" customFormat="1" ht="25.5" x14ac:dyDescent="0.2">
      <c r="A1005" s="32"/>
      <c r="B1005" s="22">
        <v>413</v>
      </c>
      <c r="C1005" s="63" t="s">
        <v>92</v>
      </c>
      <c r="D1005" s="96">
        <f>SUM(D1006)</f>
        <v>17000</v>
      </c>
      <c r="E1005" s="172">
        <f>SUM(E1006)</f>
        <v>0</v>
      </c>
      <c r="F1005" s="126">
        <f t="shared" si="47"/>
        <v>17000</v>
      </c>
      <c r="G1005" s="131">
        <f t="shared" si="46"/>
        <v>0</v>
      </c>
      <c r="K1005" s="116"/>
    </row>
    <row r="1006" spans="1:11" x14ac:dyDescent="0.2">
      <c r="A1006" s="34"/>
      <c r="B1006" s="6">
        <v>4134</v>
      </c>
      <c r="C1006" s="73" t="s">
        <v>429</v>
      </c>
      <c r="D1006" s="88">
        <v>17000</v>
      </c>
      <c r="E1006" s="156">
        <v>0</v>
      </c>
      <c r="F1006" s="140">
        <f t="shared" si="47"/>
        <v>17000</v>
      </c>
      <c r="G1006" s="123">
        <f t="shared" si="46"/>
        <v>0</v>
      </c>
    </row>
    <row r="1007" spans="1:11" s="9" customFormat="1" x14ac:dyDescent="0.2">
      <c r="A1007" s="32"/>
      <c r="B1007" s="22">
        <v>4500</v>
      </c>
      <c r="C1007" s="23" t="s">
        <v>93</v>
      </c>
      <c r="D1007" s="96">
        <f>SUM(D1008:D1016)</f>
        <v>50730</v>
      </c>
      <c r="E1007" s="172">
        <f>SUM(E1008:E1016)</f>
        <v>17170</v>
      </c>
      <c r="F1007" s="126">
        <f t="shared" si="47"/>
        <v>33560</v>
      </c>
      <c r="G1007" s="131">
        <f t="shared" si="46"/>
        <v>0.33845850581509956</v>
      </c>
      <c r="K1007" s="116"/>
    </row>
    <row r="1008" spans="1:11" s="9" customFormat="1" x14ac:dyDescent="0.2">
      <c r="A1008" s="32"/>
      <c r="B1008" s="20"/>
      <c r="C1008" s="21" t="s">
        <v>214</v>
      </c>
      <c r="D1008" s="88">
        <v>20000</v>
      </c>
      <c r="E1008" s="156">
        <v>0</v>
      </c>
      <c r="F1008" s="140">
        <f t="shared" si="47"/>
        <v>20000</v>
      </c>
      <c r="G1008" s="123">
        <f t="shared" si="46"/>
        <v>0</v>
      </c>
      <c r="K1008" s="116"/>
    </row>
    <row r="1009" spans="1:11" s="9" customFormat="1" x14ac:dyDescent="0.2">
      <c r="A1009" s="32"/>
      <c r="B1009" s="20"/>
      <c r="C1009" s="21" t="s">
        <v>507</v>
      </c>
      <c r="D1009" s="88">
        <v>1460</v>
      </c>
      <c r="E1009" s="156">
        <v>0</v>
      </c>
      <c r="F1009" s="140">
        <f t="shared" si="47"/>
        <v>1460</v>
      </c>
      <c r="G1009" s="123">
        <f t="shared" si="46"/>
        <v>0</v>
      </c>
      <c r="K1009" s="116"/>
    </row>
    <row r="1010" spans="1:11" s="9" customFormat="1" x14ac:dyDescent="0.2">
      <c r="A1010" s="32"/>
      <c r="B1010" s="20"/>
      <c r="C1010" s="21" t="s">
        <v>436</v>
      </c>
      <c r="D1010" s="88">
        <v>2040</v>
      </c>
      <c r="E1010" s="156">
        <v>2040</v>
      </c>
      <c r="F1010" s="140">
        <f t="shared" si="47"/>
        <v>0</v>
      </c>
      <c r="G1010" s="123">
        <f t="shared" si="46"/>
        <v>1</v>
      </c>
      <c r="K1010" s="116"/>
    </row>
    <row r="1011" spans="1:11" s="9" customFormat="1" x14ac:dyDescent="0.2">
      <c r="A1011" s="32"/>
      <c r="B1011" s="20"/>
      <c r="C1011" s="21" t="s">
        <v>217</v>
      </c>
      <c r="D1011" s="88">
        <v>1200</v>
      </c>
      <c r="E1011" s="156">
        <v>0</v>
      </c>
      <c r="F1011" s="140">
        <f t="shared" si="47"/>
        <v>1200</v>
      </c>
      <c r="G1011" s="123">
        <f t="shared" si="46"/>
        <v>0</v>
      </c>
      <c r="K1011" s="116"/>
    </row>
    <row r="1012" spans="1:11" s="9" customFormat="1" x14ac:dyDescent="0.2">
      <c r="A1012" s="32"/>
      <c r="B1012" s="20"/>
      <c r="C1012" s="21" t="s">
        <v>170</v>
      </c>
      <c r="D1012" s="88">
        <v>9830</v>
      </c>
      <c r="E1012" s="156">
        <v>9030</v>
      </c>
      <c r="F1012" s="140">
        <f t="shared" si="47"/>
        <v>800</v>
      </c>
      <c r="G1012" s="123">
        <f t="shared" si="46"/>
        <v>0.91861648016276709</v>
      </c>
      <c r="K1012" s="116"/>
    </row>
    <row r="1013" spans="1:11" s="9" customFormat="1" x14ac:dyDescent="0.2">
      <c r="A1013" s="32"/>
      <c r="B1013" s="20"/>
      <c r="C1013" s="21" t="s">
        <v>488</v>
      </c>
      <c r="D1013" s="88">
        <v>5000</v>
      </c>
      <c r="E1013" s="156">
        <v>5000</v>
      </c>
      <c r="F1013" s="140">
        <f t="shared" si="47"/>
        <v>0</v>
      </c>
      <c r="G1013" s="123">
        <f t="shared" si="46"/>
        <v>1</v>
      </c>
      <c r="K1013" s="116"/>
    </row>
    <row r="1014" spans="1:11" x14ac:dyDescent="0.2">
      <c r="A1014" s="34"/>
      <c r="B1014" s="6"/>
      <c r="C1014" s="73" t="s">
        <v>427</v>
      </c>
      <c r="D1014" s="88">
        <v>6100</v>
      </c>
      <c r="E1014" s="156">
        <v>0</v>
      </c>
      <c r="F1014" s="140">
        <f t="shared" si="47"/>
        <v>6100</v>
      </c>
      <c r="G1014" s="123">
        <f t="shared" si="46"/>
        <v>0</v>
      </c>
    </row>
    <row r="1015" spans="1:11" x14ac:dyDescent="0.2">
      <c r="A1015" s="34"/>
      <c r="B1015" s="6"/>
      <c r="C1015" s="21" t="s">
        <v>487</v>
      </c>
      <c r="D1015" s="88">
        <v>1100</v>
      </c>
      <c r="E1015" s="156">
        <v>1100</v>
      </c>
      <c r="F1015" s="140">
        <f t="shared" si="47"/>
        <v>0</v>
      </c>
      <c r="G1015" s="123">
        <f t="shared" si="46"/>
        <v>1</v>
      </c>
      <c r="J1015" s="21"/>
    </row>
    <row r="1016" spans="1:11" x14ac:dyDescent="0.2">
      <c r="A1016" s="34"/>
      <c r="B1016" s="6"/>
      <c r="C1016" s="21" t="s">
        <v>522</v>
      </c>
      <c r="D1016" s="88">
        <v>4000</v>
      </c>
      <c r="E1016" s="156">
        <v>0</v>
      </c>
      <c r="F1016" s="140">
        <f t="shared" si="47"/>
        <v>4000</v>
      </c>
      <c r="G1016" s="123">
        <f t="shared" si="46"/>
        <v>0</v>
      </c>
    </row>
    <row r="1017" spans="1:11" x14ac:dyDescent="0.2">
      <c r="A1017" s="34"/>
      <c r="B1017" s="10">
        <v>55</v>
      </c>
      <c r="C1017" s="60" t="s">
        <v>17</v>
      </c>
      <c r="D1017" s="96">
        <f>SUM(D1018)</f>
        <v>22864</v>
      </c>
      <c r="E1017" s="172">
        <f>SUM(E1018)</f>
        <v>0</v>
      </c>
      <c r="F1017" s="126">
        <f t="shared" si="47"/>
        <v>22864</v>
      </c>
      <c r="G1017" s="131">
        <f t="shared" si="46"/>
        <v>0</v>
      </c>
    </row>
    <row r="1018" spans="1:11" x14ac:dyDescent="0.2">
      <c r="A1018" s="34"/>
      <c r="B1018" s="6">
        <v>5525</v>
      </c>
      <c r="C1018" s="61" t="s">
        <v>333</v>
      </c>
      <c r="D1018" s="88">
        <v>22864</v>
      </c>
      <c r="E1018" s="156">
        <v>0</v>
      </c>
      <c r="F1018" s="140">
        <f t="shared" si="47"/>
        <v>22864</v>
      </c>
      <c r="G1018" s="123">
        <f t="shared" si="46"/>
        <v>0</v>
      </c>
    </row>
    <row r="1019" spans="1:11" s="9" customFormat="1" x14ac:dyDescent="0.2">
      <c r="A1019" s="32" t="s">
        <v>351</v>
      </c>
      <c r="B1019" s="10" t="s">
        <v>392</v>
      </c>
      <c r="C1019" s="74"/>
      <c r="D1019" s="97">
        <f>SUM(D1020+D1024)</f>
        <v>26100</v>
      </c>
      <c r="E1019" s="173">
        <f>SUM(E1020+E1024)</f>
        <v>3362.98</v>
      </c>
      <c r="F1019" s="126">
        <f t="shared" si="47"/>
        <v>22737.02</v>
      </c>
      <c r="G1019" s="131">
        <f t="shared" si="46"/>
        <v>0.12884980842911878</v>
      </c>
      <c r="K1019" s="116"/>
    </row>
    <row r="1020" spans="1:11" s="9" customFormat="1" x14ac:dyDescent="0.2">
      <c r="A1020" s="32"/>
      <c r="B1020" s="10">
        <v>50</v>
      </c>
      <c r="C1020" s="60" t="s">
        <v>16</v>
      </c>
      <c r="D1020" s="96">
        <f>SUM(D1021+D1023)</f>
        <v>20058</v>
      </c>
      <c r="E1020" s="172">
        <f>SUM(E1021+E1023)</f>
        <v>3342.98</v>
      </c>
      <c r="F1020" s="126">
        <f t="shared" si="47"/>
        <v>16715.02</v>
      </c>
      <c r="G1020" s="131">
        <f t="shared" si="46"/>
        <v>0.16666566955828099</v>
      </c>
      <c r="K1020" s="116"/>
    </row>
    <row r="1021" spans="1:11" s="9" customFormat="1" x14ac:dyDescent="0.2">
      <c r="A1021" s="32"/>
      <c r="B1021" s="6">
        <v>500</v>
      </c>
      <c r="C1021" s="61" t="s">
        <v>161</v>
      </c>
      <c r="D1021" s="88">
        <f>SUM(D1022)</f>
        <v>14991</v>
      </c>
      <c r="E1021" s="175">
        <f>SUM(E1022)</f>
        <v>2498.5</v>
      </c>
      <c r="F1021" s="140">
        <f t="shared" si="47"/>
        <v>12492.5</v>
      </c>
      <c r="G1021" s="123">
        <f t="shared" si="46"/>
        <v>0.16666666666666666</v>
      </c>
      <c r="K1021" s="116"/>
    </row>
    <row r="1022" spans="1:11" s="9" customFormat="1" x14ac:dyDescent="0.2">
      <c r="A1022" s="32"/>
      <c r="B1022" s="6">
        <v>50026</v>
      </c>
      <c r="C1022" s="61" t="s">
        <v>413</v>
      </c>
      <c r="D1022" s="88">
        <v>14991</v>
      </c>
      <c r="E1022" s="156">
        <v>2498.5</v>
      </c>
      <c r="F1022" s="140">
        <f t="shared" si="47"/>
        <v>12492.5</v>
      </c>
      <c r="G1022" s="123">
        <f t="shared" si="46"/>
        <v>0.16666666666666666</v>
      </c>
      <c r="K1022" s="116"/>
    </row>
    <row r="1023" spans="1:11" s="9" customFormat="1" x14ac:dyDescent="0.2">
      <c r="A1023" s="32"/>
      <c r="B1023" s="6">
        <v>506</v>
      </c>
      <c r="C1023" s="61" t="s">
        <v>162</v>
      </c>
      <c r="D1023" s="88">
        <v>5067</v>
      </c>
      <c r="E1023" s="156">
        <v>844.48</v>
      </c>
      <c r="F1023" s="140">
        <f t="shared" si="47"/>
        <v>4222.5200000000004</v>
      </c>
      <c r="G1023" s="123">
        <f t="shared" si="46"/>
        <v>0.16666271955792383</v>
      </c>
      <c r="K1023" s="116"/>
    </row>
    <row r="1024" spans="1:11" s="9" customFormat="1" x14ac:dyDescent="0.2">
      <c r="A1024" s="32"/>
      <c r="B1024" s="10">
        <v>55</v>
      </c>
      <c r="C1024" s="60" t="s">
        <v>17</v>
      </c>
      <c r="D1024" s="96">
        <f>SUM(D1025:D1028)</f>
        <v>6042</v>
      </c>
      <c r="E1024" s="172">
        <f>SUM(E1025:E1028)</f>
        <v>20</v>
      </c>
      <c r="F1024" s="126">
        <f t="shared" si="47"/>
        <v>6022</v>
      </c>
      <c r="G1024" s="131">
        <f t="shared" si="46"/>
        <v>3.3101621979476996E-3</v>
      </c>
      <c r="K1024" s="116"/>
    </row>
    <row r="1025" spans="1:11" s="9" customFormat="1" x14ac:dyDescent="0.2">
      <c r="A1025" s="32"/>
      <c r="B1025" s="6">
        <v>5504</v>
      </c>
      <c r="C1025" s="61" t="s">
        <v>20</v>
      </c>
      <c r="D1025" s="88">
        <v>1100</v>
      </c>
      <c r="E1025" s="156">
        <v>0</v>
      </c>
      <c r="F1025" s="140">
        <f t="shared" si="47"/>
        <v>1100</v>
      </c>
      <c r="G1025" s="123">
        <f t="shared" si="46"/>
        <v>0</v>
      </c>
      <c r="K1025" s="116"/>
    </row>
    <row r="1026" spans="1:11" s="9" customFormat="1" x14ac:dyDescent="0.2">
      <c r="A1026" s="32"/>
      <c r="B1026" s="6">
        <v>5514</v>
      </c>
      <c r="C1026" s="61" t="s">
        <v>164</v>
      </c>
      <c r="D1026" s="88">
        <v>1150</v>
      </c>
      <c r="E1026" s="156">
        <v>0</v>
      </c>
      <c r="F1026" s="140">
        <f t="shared" si="47"/>
        <v>1150</v>
      </c>
      <c r="G1026" s="123">
        <f t="shared" si="46"/>
        <v>0</v>
      </c>
      <c r="K1026" s="116"/>
    </row>
    <row r="1027" spans="1:11" s="9" customFormat="1" x14ac:dyDescent="0.2">
      <c r="A1027" s="32"/>
      <c r="B1027" s="6">
        <v>5515</v>
      </c>
      <c r="C1027" s="61" t="s">
        <v>22</v>
      </c>
      <c r="D1027" s="88">
        <v>1854</v>
      </c>
      <c r="E1027" s="156">
        <v>0</v>
      </c>
      <c r="F1027" s="140">
        <f t="shared" si="47"/>
        <v>1854</v>
      </c>
      <c r="G1027" s="123">
        <f t="shared" si="46"/>
        <v>0</v>
      </c>
      <c r="K1027" s="116"/>
    </row>
    <row r="1028" spans="1:11" s="9" customFormat="1" x14ac:dyDescent="0.2">
      <c r="A1028" s="32"/>
      <c r="B1028" s="6">
        <v>5525</v>
      </c>
      <c r="C1028" s="61" t="s">
        <v>37</v>
      </c>
      <c r="D1028" s="88">
        <v>1938</v>
      </c>
      <c r="E1028" s="156">
        <v>20</v>
      </c>
      <c r="F1028" s="140">
        <f t="shared" si="47"/>
        <v>1918</v>
      </c>
      <c r="G1028" s="123">
        <f t="shared" si="46"/>
        <v>1.0319917440660475E-2</v>
      </c>
      <c r="K1028" s="116"/>
    </row>
    <row r="1029" spans="1:11" s="9" customFormat="1" x14ac:dyDescent="0.2">
      <c r="A1029" s="32" t="s">
        <v>351</v>
      </c>
      <c r="B1029" s="10" t="s">
        <v>393</v>
      </c>
      <c r="C1029" s="74"/>
      <c r="D1029" s="97">
        <f>SUM(D1030+D1034)</f>
        <v>22522</v>
      </c>
      <c r="E1029" s="173">
        <f>SUM(E1030+E1034)</f>
        <v>2643.4900000000002</v>
      </c>
      <c r="F1029" s="126">
        <f t="shared" si="47"/>
        <v>19878.509999999998</v>
      </c>
      <c r="G1029" s="131">
        <f t="shared" si="46"/>
        <v>0.11737367906935442</v>
      </c>
      <c r="K1029" s="116"/>
    </row>
    <row r="1030" spans="1:11" s="9" customFormat="1" x14ac:dyDescent="0.2">
      <c r="A1030" s="32"/>
      <c r="B1030" s="10">
        <v>50</v>
      </c>
      <c r="C1030" s="60" t="s">
        <v>16</v>
      </c>
      <c r="D1030" s="96">
        <f>SUM(D1031+D1033)</f>
        <v>7832</v>
      </c>
      <c r="E1030" s="172">
        <f>SUM(E1031+E1033)</f>
        <v>1177.44</v>
      </c>
      <c r="F1030" s="126">
        <f t="shared" si="47"/>
        <v>6654.5599999999995</v>
      </c>
      <c r="G1030" s="131">
        <f t="shared" si="46"/>
        <v>0.15033707865168541</v>
      </c>
      <c r="K1030" s="116"/>
    </row>
    <row r="1031" spans="1:11" s="9" customFormat="1" x14ac:dyDescent="0.2">
      <c r="A1031" s="32"/>
      <c r="B1031" s="6">
        <v>500</v>
      </c>
      <c r="C1031" s="61" t="s">
        <v>161</v>
      </c>
      <c r="D1031" s="88">
        <f>SUM(D1032)</f>
        <v>5853</v>
      </c>
      <c r="E1031" s="175">
        <f>SUM(E1032)</f>
        <v>880</v>
      </c>
      <c r="F1031" s="140">
        <f t="shared" si="47"/>
        <v>4973</v>
      </c>
      <c r="G1031" s="123">
        <f t="shared" si="46"/>
        <v>0.15035024773620365</v>
      </c>
      <c r="K1031" s="116"/>
    </row>
    <row r="1032" spans="1:11" s="9" customFormat="1" ht="25.5" x14ac:dyDescent="0.2">
      <c r="A1032" s="32"/>
      <c r="B1032" s="6">
        <v>5005</v>
      </c>
      <c r="C1032" s="61" t="s">
        <v>185</v>
      </c>
      <c r="D1032" s="88">
        <v>5853</v>
      </c>
      <c r="E1032" s="156">
        <v>880</v>
      </c>
      <c r="F1032" s="140">
        <f t="shared" si="47"/>
        <v>4973</v>
      </c>
      <c r="G1032" s="123">
        <f t="shared" si="46"/>
        <v>0.15035024773620365</v>
      </c>
      <c r="K1032" s="116"/>
    </row>
    <row r="1033" spans="1:11" s="9" customFormat="1" x14ac:dyDescent="0.2">
      <c r="A1033" s="32"/>
      <c r="B1033" s="6">
        <v>506</v>
      </c>
      <c r="C1033" s="61" t="s">
        <v>162</v>
      </c>
      <c r="D1033" s="88">
        <v>1979</v>
      </c>
      <c r="E1033" s="156">
        <v>297.44</v>
      </c>
      <c r="F1033" s="140">
        <f t="shared" si="47"/>
        <v>1681.56</v>
      </c>
      <c r="G1033" s="123">
        <f t="shared" si="46"/>
        <v>0.15029813036887316</v>
      </c>
      <c r="K1033" s="116"/>
    </row>
    <row r="1034" spans="1:11" s="9" customFormat="1" x14ac:dyDescent="0.2">
      <c r="A1034" s="32"/>
      <c r="B1034" s="10">
        <v>55</v>
      </c>
      <c r="C1034" s="60" t="s">
        <v>17</v>
      </c>
      <c r="D1034" s="96">
        <f>SUM(D1035:D1038)</f>
        <v>14690</v>
      </c>
      <c r="E1034" s="172">
        <f>SUM(E1035:E1038)</f>
        <v>1466.0500000000002</v>
      </c>
      <c r="F1034" s="126">
        <f t="shared" si="47"/>
        <v>13223.95</v>
      </c>
      <c r="G1034" s="131">
        <f t="shared" si="46"/>
        <v>9.9799183117767198E-2</v>
      </c>
      <c r="K1034" s="116"/>
    </row>
    <row r="1035" spans="1:11" s="9" customFormat="1" x14ac:dyDescent="0.2">
      <c r="A1035" s="32"/>
      <c r="B1035" s="6">
        <v>5504</v>
      </c>
      <c r="C1035" s="61" t="s">
        <v>20</v>
      </c>
      <c r="D1035" s="88">
        <v>1100</v>
      </c>
      <c r="E1035" s="156">
        <v>42</v>
      </c>
      <c r="F1035" s="140">
        <f t="shared" si="47"/>
        <v>1058</v>
      </c>
      <c r="G1035" s="123">
        <f t="shared" si="46"/>
        <v>3.8181818181818185E-2</v>
      </c>
      <c r="K1035" s="116"/>
    </row>
    <row r="1036" spans="1:11" s="9" customFormat="1" x14ac:dyDescent="0.2">
      <c r="A1036" s="32"/>
      <c r="B1036" s="6">
        <v>5515</v>
      </c>
      <c r="C1036" s="61" t="s">
        <v>22</v>
      </c>
      <c r="D1036" s="88">
        <v>1418</v>
      </c>
      <c r="E1036" s="156">
        <v>746.59</v>
      </c>
      <c r="F1036" s="140">
        <f t="shared" si="47"/>
        <v>671.41</v>
      </c>
      <c r="G1036" s="123">
        <f t="shared" si="46"/>
        <v>0.52650916784203106</v>
      </c>
      <c r="K1036" s="116"/>
    </row>
    <row r="1037" spans="1:11" s="9" customFormat="1" x14ac:dyDescent="0.2">
      <c r="A1037" s="32"/>
      <c r="B1037" s="6">
        <v>5525</v>
      </c>
      <c r="C1037" s="61" t="s">
        <v>37</v>
      </c>
      <c r="D1037" s="88">
        <v>11372</v>
      </c>
      <c r="E1037" s="156">
        <v>677.46</v>
      </c>
      <c r="F1037" s="140">
        <f t="shared" si="47"/>
        <v>10694.54</v>
      </c>
      <c r="G1037" s="123">
        <f t="shared" si="46"/>
        <v>5.9572634540977845E-2</v>
      </c>
      <c r="K1037" s="116"/>
    </row>
    <row r="1038" spans="1:11" s="9" customFormat="1" x14ac:dyDescent="0.2">
      <c r="A1038" s="32"/>
      <c r="B1038" s="6">
        <v>5540</v>
      </c>
      <c r="C1038" s="61" t="s">
        <v>175</v>
      </c>
      <c r="D1038" s="88">
        <v>800</v>
      </c>
      <c r="E1038" s="156">
        <v>0</v>
      </c>
      <c r="F1038" s="140">
        <f t="shared" si="47"/>
        <v>800</v>
      </c>
      <c r="G1038" s="123">
        <f t="shared" si="46"/>
        <v>0</v>
      </c>
      <c r="K1038" s="116"/>
    </row>
    <row r="1039" spans="1:11" s="9" customFormat="1" x14ac:dyDescent="0.2">
      <c r="A1039" s="32" t="s">
        <v>351</v>
      </c>
      <c r="B1039" s="10" t="s">
        <v>394</v>
      </c>
      <c r="C1039" s="74"/>
      <c r="D1039" s="97">
        <f>SUM(D1040)</f>
        <v>3000</v>
      </c>
      <c r="E1039" s="173">
        <f>SUM(E1040)</f>
        <v>0</v>
      </c>
      <c r="F1039" s="126">
        <f t="shared" si="47"/>
        <v>3000</v>
      </c>
      <c r="G1039" s="131">
        <f t="shared" si="46"/>
        <v>0</v>
      </c>
      <c r="K1039" s="116"/>
    </row>
    <row r="1040" spans="1:11" s="9" customFormat="1" x14ac:dyDescent="0.2">
      <c r="A1040" s="32"/>
      <c r="B1040" s="10">
        <v>55</v>
      </c>
      <c r="C1040" s="60" t="s">
        <v>17</v>
      </c>
      <c r="D1040" s="96">
        <f>SUM(D1041:D1043)</f>
        <v>3000</v>
      </c>
      <c r="E1040" s="172">
        <f>SUM(E1041:E1043)</f>
        <v>0</v>
      </c>
      <c r="F1040" s="126">
        <f t="shared" si="47"/>
        <v>3000</v>
      </c>
      <c r="G1040" s="131">
        <f t="shared" ref="G1040:G1056" si="48">E1040/D1040</f>
        <v>0</v>
      </c>
      <c r="K1040" s="116"/>
    </row>
    <row r="1041" spans="1:11" s="9" customFormat="1" x14ac:dyDescent="0.2">
      <c r="A1041" s="32"/>
      <c r="B1041" s="6">
        <v>5515</v>
      </c>
      <c r="C1041" s="61" t="s">
        <v>22</v>
      </c>
      <c r="D1041" s="88">
        <v>1050</v>
      </c>
      <c r="E1041" s="156">
        <v>0</v>
      </c>
      <c r="F1041" s="140">
        <f t="shared" si="47"/>
        <v>1050</v>
      </c>
      <c r="G1041" s="123">
        <f t="shared" si="48"/>
        <v>0</v>
      </c>
      <c r="K1041" s="116"/>
    </row>
    <row r="1042" spans="1:11" s="9" customFormat="1" x14ac:dyDescent="0.2">
      <c r="A1042" s="32"/>
      <c r="B1042" s="6">
        <v>5525</v>
      </c>
      <c r="C1042" s="61" t="s">
        <v>37</v>
      </c>
      <c r="D1042" s="88">
        <v>1700</v>
      </c>
      <c r="E1042" s="156">
        <v>0</v>
      </c>
      <c r="F1042" s="140">
        <f t="shared" si="47"/>
        <v>1700</v>
      </c>
      <c r="G1042" s="123">
        <f t="shared" si="48"/>
        <v>0</v>
      </c>
      <c r="K1042" s="116"/>
    </row>
    <row r="1043" spans="1:11" s="9" customFormat="1" x14ac:dyDescent="0.2">
      <c r="A1043" s="32"/>
      <c r="B1043" s="6">
        <v>5540</v>
      </c>
      <c r="C1043" s="61" t="s">
        <v>175</v>
      </c>
      <c r="D1043" s="88">
        <v>250</v>
      </c>
      <c r="E1043" s="156">
        <v>0</v>
      </c>
      <c r="F1043" s="140">
        <f t="shared" si="47"/>
        <v>250</v>
      </c>
      <c r="G1043" s="123">
        <f t="shared" si="48"/>
        <v>0</v>
      </c>
      <c r="K1043" s="116"/>
    </row>
    <row r="1044" spans="1:11" s="9" customFormat="1" x14ac:dyDescent="0.2">
      <c r="A1044" s="32" t="s">
        <v>351</v>
      </c>
      <c r="B1044" s="10" t="s">
        <v>395</v>
      </c>
      <c r="C1044" s="74"/>
      <c r="D1044" s="97">
        <f>SUM(D1045)</f>
        <v>1200</v>
      </c>
      <c r="E1044" s="173">
        <f>SUM(E1045)</f>
        <v>0</v>
      </c>
      <c r="F1044" s="126">
        <f t="shared" si="47"/>
        <v>1200</v>
      </c>
      <c r="G1044" s="131">
        <f t="shared" si="48"/>
        <v>0</v>
      </c>
      <c r="K1044" s="116"/>
    </row>
    <row r="1045" spans="1:11" s="9" customFormat="1" x14ac:dyDescent="0.2">
      <c r="A1045" s="32"/>
      <c r="B1045" s="10">
        <v>55</v>
      </c>
      <c r="C1045" s="60" t="s">
        <v>17</v>
      </c>
      <c r="D1045" s="96">
        <f>SUM(D1046:D1047)</f>
        <v>1200</v>
      </c>
      <c r="E1045" s="172">
        <f>SUM(E1046:E1047)</f>
        <v>0</v>
      </c>
      <c r="F1045" s="126">
        <f t="shared" si="47"/>
        <v>1200</v>
      </c>
      <c r="G1045" s="131">
        <f t="shared" si="48"/>
        <v>0</v>
      </c>
      <c r="K1045" s="116"/>
    </row>
    <row r="1046" spans="1:11" s="9" customFormat="1" x14ac:dyDescent="0.2">
      <c r="A1046" s="32"/>
      <c r="B1046" s="6">
        <v>5515</v>
      </c>
      <c r="C1046" s="61" t="s">
        <v>22</v>
      </c>
      <c r="D1046" s="88">
        <v>200</v>
      </c>
      <c r="E1046" s="156">
        <v>0</v>
      </c>
      <c r="F1046" s="140">
        <f t="shared" si="47"/>
        <v>200</v>
      </c>
      <c r="G1046" s="123">
        <f t="shared" si="48"/>
        <v>0</v>
      </c>
      <c r="K1046" s="116"/>
    </row>
    <row r="1047" spans="1:11" s="9" customFormat="1" x14ac:dyDescent="0.2">
      <c r="A1047" s="32"/>
      <c r="B1047" s="6">
        <v>5525</v>
      </c>
      <c r="C1047" s="61" t="s">
        <v>37</v>
      </c>
      <c r="D1047" s="88">
        <v>1000</v>
      </c>
      <c r="E1047" s="156">
        <v>0</v>
      </c>
      <c r="F1047" s="140">
        <f t="shared" si="47"/>
        <v>1000</v>
      </c>
      <c r="G1047" s="123">
        <f t="shared" si="48"/>
        <v>0</v>
      </c>
      <c r="K1047" s="116"/>
    </row>
    <row r="1048" spans="1:11" s="9" customFormat="1" x14ac:dyDescent="0.2">
      <c r="A1048" s="32" t="s">
        <v>351</v>
      </c>
      <c r="B1048" s="10" t="s">
        <v>396</v>
      </c>
      <c r="C1048" s="74"/>
      <c r="D1048" s="97">
        <f>SUM(D1049+D1053)</f>
        <v>8144</v>
      </c>
      <c r="E1048" s="173">
        <f>SUM(E1049+E1053)</f>
        <v>456.24</v>
      </c>
      <c r="F1048" s="126">
        <f t="shared" si="47"/>
        <v>7687.76</v>
      </c>
      <c r="G1048" s="131">
        <f t="shared" si="48"/>
        <v>5.6021611001964636E-2</v>
      </c>
      <c r="K1048" s="116"/>
    </row>
    <row r="1049" spans="1:11" s="9" customFormat="1" x14ac:dyDescent="0.2">
      <c r="A1049" s="32"/>
      <c r="B1049" s="10">
        <v>50</v>
      </c>
      <c r="C1049" s="60" t="s">
        <v>16</v>
      </c>
      <c r="D1049" s="96">
        <f>SUM(D1050+D1052)</f>
        <v>948</v>
      </c>
      <c r="E1049" s="172">
        <f>SUM(E1050+E1052)</f>
        <v>168.59</v>
      </c>
      <c r="F1049" s="126">
        <f t="shared" ref="F1049:F1112" si="49">D1049-E1049</f>
        <v>779.41</v>
      </c>
      <c r="G1049" s="131">
        <f t="shared" si="48"/>
        <v>0.17783755274261603</v>
      </c>
      <c r="K1049" s="116"/>
    </row>
    <row r="1050" spans="1:11" s="9" customFormat="1" x14ac:dyDescent="0.2">
      <c r="A1050" s="32"/>
      <c r="B1050" s="6">
        <v>500</v>
      </c>
      <c r="C1050" s="61" t="s">
        <v>161</v>
      </c>
      <c r="D1050" s="88">
        <f>SUM(D1051)</f>
        <v>709</v>
      </c>
      <c r="E1050" s="175">
        <f>SUM(E1051)</f>
        <v>126</v>
      </c>
      <c r="F1050" s="140">
        <f t="shared" si="49"/>
        <v>583</v>
      </c>
      <c r="G1050" s="123">
        <f t="shared" si="48"/>
        <v>0.17771509167842031</v>
      </c>
      <c r="K1050" s="116"/>
    </row>
    <row r="1051" spans="1:11" s="9" customFormat="1" ht="25.5" x14ac:dyDescent="0.2">
      <c r="A1051" s="32"/>
      <c r="B1051" s="6">
        <v>5005</v>
      </c>
      <c r="C1051" s="61" t="s">
        <v>185</v>
      </c>
      <c r="D1051" s="88">
        <v>709</v>
      </c>
      <c r="E1051" s="156">
        <v>126</v>
      </c>
      <c r="F1051" s="140">
        <f t="shared" si="49"/>
        <v>583</v>
      </c>
      <c r="G1051" s="123">
        <f t="shared" si="48"/>
        <v>0.17771509167842031</v>
      </c>
      <c r="K1051" s="116"/>
    </row>
    <row r="1052" spans="1:11" s="9" customFormat="1" x14ac:dyDescent="0.2">
      <c r="A1052" s="32"/>
      <c r="B1052" s="6">
        <v>506</v>
      </c>
      <c r="C1052" s="61" t="s">
        <v>162</v>
      </c>
      <c r="D1052" s="88">
        <v>239</v>
      </c>
      <c r="E1052" s="156">
        <v>42.59</v>
      </c>
      <c r="F1052" s="140">
        <f t="shared" si="49"/>
        <v>196.41</v>
      </c>
      <c r="G1052" s="123">
        <f t="shared" si="48"/>
        <v>0.1782008368200837</v>
      </c>
      <c r="K1052" s="116"/>
    </row>
    <row r="1053" spans="1:11" s="9" customFormat="1" x14ac:dyDescent="0.2">
      <c r="A1053" s="32"/>
      <c r="B1053" s="10">
        <v>55</v>
      </c>
      <c r="C1053" s="60" t="s">
        <v>17</v>
      </c>
      <c r="D1053" s="96">
        <f>SUM(D1054:D1055)</f>
        <v>7196</v>
      </c>
      <c r="E1053" s="172">
        <f>SUM(E1054:E1055)</f>
        <v>287.64999999999998</v>
      </c>
      <c r="F1053" s="126">
        <f t="shared" si="49"/>
        <v>6908.35</v>
      </c>
      <c r="G1053" s="131">
        <f t="shared" si="48"/>
        <v>3.9973596442468035E-2</v>
      </c>
      <c r="K1053" s="116"/>
    </row>
    <row r="1054" spans="1:11" s="9" customFormat="1" x14ac:dyDescent="0.2">
      <c r="A1054" s="32"/>
      <c r="B1054" s="6">
        <v>5525</v>
      </c>
      <c r="C1054" s="61" t="s">
        <v>37</v>
      </c>
      <c r="D1054" s="88">
        <v>6696</v>
      </c>
      <c r="E1054" s="156">
        <v>287.64999999999998</v>
      </c>
      <c r="F1054" s="140">
        <f t="shared" si="49"/>
        <v>6408.35</v>
      </c>
      <c r="G1054" s="123">
        <f t="shared" si="48"/>
        <v>4.295848267622461E-2</v>
      </c>
      <c r="K1054" s="116"/>
    </row>
    <row r="1055" spans="1:11" s="9" customFormat="1" x14ac:dyDescent="0.2">
      <c r="A1055" s="32"/>
      <c r="B1055" s="6">
        <v>5540</v>
      </c>
      <c r="C1055" s="61" t="s">
        <v>175</v>
      </c>
      <c r="D1055" s="88">
        <v>500</v>
      </c>
      <c r="E1055" s="156">
        <v>0</v>
      </c>
      <c r="F1055" s="140">
        <f t="shared" si="49"/>
        <v>500</v>
      </c>
      <c r="G1055" s="123">
        <f t="shared" si="48"/>
        <v>0</v>
      </c>
      <c r="K1055" s="116"/>
    </row>
    <row r="1056" spans="1:11" s="9" customFormat="1" x14ac:dyDescent="0.2">
      <c r="A1056" s="32" t="s">
        <v>351</v>
      </c>
      <c r="B1056" s="10" t="s">
        <v>397</v>
      </c>
      <c r="C1056" s="74"/>
      <c r="D1056" s="97">
        <f>SUM(D1061)</f>
        <v>9904</v>
      </c>
      <c r="E1056" s="153">
        <f>SUM(E1057+E1061)</f>
        <v>80.28</v>
      </c>
      <c r="F1056" s="126">
        <f t="shared" si="49"/>
        <v>9823.7199999999993</v>
      </c>
      <c r="G1056" s="131">
        <f t="shared" si="48"/>
        <v>8.1058158319870753E-3</v>
      </c>
      <c r="K1056" s="116"/>
    </row>
    <row r="1057" spans="1:11" s="9" customFormat="1" x14ac:dyDescent="0.2">
      <c r="A1057" s="32"/>
      <c r="B1057" s="10">
        <v>50</v>
      </c>
      <c r="C1057" s="60" t="s">
        <v>16</v>
      </c>
      <c r="D1057" s="178">
        <f>SUM(D1058)</f>
        <v>0</v>
      </c>
      <c r="E1057" s="153">
        <f>SUM(E1058)</f>
        <v>80.28</v>
      </c>
      <c r="F1057" s="126">
        <f t="shared" si="49"/>
        <v>-80.28</v>
      </c>
      <c r="G1057" s="131"/>
      <c r="K1057" s="116"/>
    </row>
    <row r="1058" spans="1:11" s="9" customFormat="1" x14ac:dyDescent="0.2">
      <c r="A1058" s="32"/>
      <c r="B1058" s="6">
        <v>500</v>
      </c>
      <c r="C1058" s="61" t="s">
        <v>161</v>
      </c>
      <c r="D1058" s="179">
        <f>SUM(D1059+D1060)</f>
        <v>0</v>
      </c>
      <c r="E1058" s="156">
        <f>SUM(E1059+E1060)</f>
        <v>80.28</v>
      </c>
      <c r="F1058" s="140">
        <f t="shared" si="49"/>
        <v>-80.28</v>
      </c>
      <c r="G1058" s="123"/>
      <c r="K1058" s="116"/>
    </row>
    <row r="1059" spans="1:11" s="9" customFormat="1" ht="25.5" x14ac:dyDescent="0.2">
      <c r="A1059" s="32"/>
      <c r="B1059" s="6">
        <v>5005</v>
      </c>
      <c r="C1059" s="61" t="s">
        <v>185</v>
      </c>
      <c r="D1059" s="99">
        <v>0</v>
      </c>
      <c r="E1059" s="156">
        <v>60</v>
      </c>
      <c r="F1059" s="140">
        <f t="shared" si="49"/>
        <v>-60</v>
      </c>
      <c r="G1059" s="123"/>
      <c r="K1059" s="116"/>
    </row>
    <row r="1060" spans="1:11" s="9" customFormat="1" x14ac:dyDescent="0.2">
      <c r="A1060" s="32"/>
      <c r="B1060" s="6">
        <v>506</v>
      </c>
      <c r="C1060" s="61" t="s">
        <v>162</v>
      </c>
      <c r="D1060" s="99">
        <v>0</v>
      </c>
      <c r="E1060" s="156">
        <v>20.28</v>
      </c>
      <c r="F1060" s="140">
        <f t="shared" si="49"/>
        <v>-20.28</v>
      </c>
      <c r="G1060" s="123"/>
      <c r="K1060" s="116"/>
    </row>
    <row r="1061" spans="1:11" s="9" customFormat="1" x14ac:dyDescent="0.2">
      <c r="A1061" s="32"/>
      <c r="B1061" s="10">
        <v>55</v>
      </c>
      <c r="C1061" s="60" t="s">
        <v>17</v>
      </c>
      <c r="D1061" s="96">
        <f>SUM(D1062:D1063)</f>
        <v>9904</v>
      </c>
      <c r="E1061" s="172">
        <f>SUM(E1062:E1063)</f>
        <v>0</v>
      </c>
      <c r="F1061" s="140">
        <f t="shared" si="49"/>
        <v>9904</v>
      </c>
      <c r="G1061" s="123">
        <f t="shared" ref="G1061:G1124" si="50">E1061/D1061</f>
        <v>0</v>
      </c>
      <c r="K1061" s="116"/>
    </row>
    <row r="1062" spans="1:11" s="9" customFormat="1" x14ac:dyDescent="0.2">
      <c r="A1062" s="32"/>
      <c r="B1062" s="6">
        <v>5515</v>
      </c>
      <c r="C1062" s="61" t="s">
        <v>22</v>
      </c>
      <c r="D1062" s="88">
        <v>9014</v>
      </c>
      <c r="E1062" s="156">
        <v>0</v>
      </c>
      <c r="F1062" s="140">
        <f t="shared" si="49"/>
        <v>9014</v>
      </c>
      <c r="G1062" s="123">
        <f t="shared" si="50"/>
        <v>0</v>
      </c>
      <c r="K1062" s="116"/>
    </row>
    <row r="1063" spans="1:11" s="9" customFormat="1" x14ac:dyDescent="0.2">
      <c r="A1063" s="32"/>
      <c r="B1063" s="6">
        <v>5525</v>
      </c>
      <c r="C1063" s="61" t="s">
        <v>37</v>
      </c>
      <c r="D1063" s="88">
        <v>890</v>
      </c>
      <c r="E1063" s="156">
        <v>0</v>
      </c>
      <c r="F1063" s="140">
        <f t="shared" si="49"/>
        <v>890</v>
      </c>
      <c r="G1063" s="123">
        <f t="shared" si="50"/>
        <v>0</v>
      </c>
      <c r="K1063" s="116"/>
    </row>
    <row r="1064" spans="1:11" s="9" customFormat="1" x14ac:dyDescent="0.2">
      <c r="A1064" s="32" t="s">
        <v>351</v>
      </c>
      <c r="B1064" s="10" t="s">
        <v>421</v>
      </c>
      <c r="C1064" s="64"/>
      <c r="D1064" s="103">
        <f>SUM(D1065)</f>
        <v>4600</v>
      </c>
      <c r="E1064" s="176">
        <f>SUM(E1065)</f>
        <v>615.48</v>
      </c>
      <c r="F1064" s="126">
        <f t="shared" si="49"/>
        <v>3984.52</v>
      </c>
      <c r="G1064" s="131">
        <f t="shared" si="50"/>
        <v>0.1338</v>
      </c>
      <c r="K1064" s="116"/>
    </row>
    <row r="1065" spans="1:11" s="9" customFormat="1" x14ac:dyDescent="0.2">
      <c r="A1065" s="32"/>
      <c r="B1065" s="10">
        <v>50</v>
      </c>
      <c r="C1065" s="52" t="s">
        <v>16</v>
      </c>
      <c r="D1065" s="96">
        <f>SUM(D1066)</f>
        <v>4600</v>
      </c>
      <c r="E1065" s="172">
        <f>SUM(E1066)</f>
        <v>615.48</v>
      </c>
      <c r="F1065" s="126">
        <f t="shared" si="49"/>
        <v>3984.52</v>
      </c>
      <c r="G1065" s="131">
        <f t="shared" si="50"/>
        <v>0.1338</v>
      </c>
      <c r="K1065" s="116"/>
    </row>
    <row r="1066" spans="1:11" s="9" customFormat="1" x14ac:dyDescent="0.2">
      <c r="A1066" s="32"/>
      <c r="B1066" s="6">
        <v>500</v>
      </c>
      <c r="C1066" s="51" t="s">
        <v>161</v>
      </c>
      <c r="D1066" s="88">
        <f>SUM(D1067+D1068)</f>
        <v>4600</v>
      </c>
      <c r="E1066" s="175">
        <f>SUM(E1067+E1068)</f>
        <v>615.48</v>
      </c>
      <c r="F1066" s="140">
        <f t="shared" si="49"/>
        <v>3984.52</v>
      </c>
      <c r="G1066" s="123">
        <f t="shared" si="50"/>
        <v>0.1338</v>
      </c>
      <c r="K1066" s="116"/>
    </row>
    <row r="1067" spans="1:11" s="9" customFormat="1" ht="25.5" x14ac:dyDescent="0.2">
      <c r="A1067" s="32"/>
      <c r="B1067" s="6">
        <v>5005</v>
      </c>
      <c r="C1067" s="61" t="s">
        <v>185</v>
      </c>
      <c r="D1067" s="88">
        <v>3438</v>
      </c>
      <c r="E1067" s="156">
        <v>460</v>
      </c>
      <c r="F1067" s="140">
        <f t="shared" si="49"/>
        <v>2978</v>
      </c>
      <c r="G1067" s="123">
        <f t="shared" si="50"/>
        <v>0.13379872018615474</v>
      </c>
      <c r="K1067" s="116"/>
    </row>
    <row r="1068" spans="1:11" s="9" customFormat="1" x14ac:dyDescent="0.2">
      <c r="A1068" s="32"/>
      <c r="B1068" s="6">
        <v>506</v>
      </c>
      <c r="C1068" s="51" t="s">
        <v>162</v>
      </c>
      <c r="D1068" s="88">
        <v>1162</v>
      </c>
      <c r="E1068" s="156">
        <v>155.47999999999999</v>
      </c>
      <c r="F1068" s="140">
        <f t="shared" si="49"/>
        <v>1006.52</v>
      </c>
      <c r="G1068" s="123">
        <f t="shared" si="50"/>
        <v>0.13380378657487091</v>
      </c>
      <c r="K1068" s="116"/>
    </row>
    <row r="1069" spans="1:11" s="9" customFormat="1" x14ac:dyDescent="0.2">
      <c r="A1069" s="32" t="s">
        <v>351</v>
      </c>
      <c r="B1069" s="10" t="s">
        <v>428</v>
      </c>
      <c r="C1069" s="64"/>
      <c r="D1069" s="104">
        <f>SUM(D1070+D1074)</f>
        <v>4300</v>
      </c>
      <c r="E1069" s="177">
        <f>SUM(E1070+E1074)</f>
        <v>0</v>
      </c>
      <c r="F1069" s="126">
        <f t="shared" si="49"/>
        <v>4300</v>
      </c>
      <c r="G1069" s="131">
        <f t="shared" si="50"/>
        <v>0</v>
      </c>
      <c r="K1069" s="116"/>
    </row>
    <row r="1070" spans="1:11" s="9" customFormat="1" x14ac:dyDescent="0.2">
      <c r="A1070" s="32"/>
      <c r="B1070" s="10">
        <v>50</v>
      </c>
      <c r="C1070" s="52" t="s">
        <v>16</v>
      </c>
      <c r="D1070" s="96">
        <f>SUM(D1071+D1073)</f>
        <v>1500</v>
      </c>
      <c r="E1070" s="172">
        <f>SUM(E1071+E1073)</f>
        <v>0</v>
      </c>
      <c r="F1070" s="126">
        <f t="shared" si="49"/>
        <v>1500</v>
      </c>
      <c r="G1070" s="131">
        <f t="shared" si="50"/>
        <v>0</v>
      </c>
      <c r="K1070" s="116"/>
    </row>
    <row r="1071" spans="1:11" s="9" customFormat="1" x14ac:dyDescent="0.2">
      <c r="A1071" s="32"/>
      <c r="B1071" s="6">
        <v>500</v>
      </c>
      <c r="C1071" s="51" t="s">
        <v>161</v>
      </c>
      <c r="D1071" s="88">
        <f>SUM(D1072)</f>
        <v>1121</v>
      </c>
      <c r="E1071" s="175">
        <f>SUM(E1072)</f>
        <v>0</v>
      </c>
      <c r="F1071" s="140">
        <f t="shared" si="49"/>
        <v>1121</v>
      </c>
      <c r="G1071" s="123">
        <f t="shared" si="50"/>
        <v>0</v>
      </c>
      <c r="K1071" s="116"/>
    </row>
    <row r="1072" spans="1:11" s="9" customFormat="1" ht="25.5" x14ac:dyDescent="0.2">
      <c r="A1072" s="32"/>
      <c r="B1072" s="6">
        <v>5005</v>
      </c>
      <c r="C1072" s="61" t="s">
        <v>185</v>
      </c>
      <c r="D1072" s="88">
        <v>1121</v>
      </c>
      <c r="E1072" s="156">
        <v>0</v>
      </c>
      <c r="F1072" s="140">
        <f t="shared" si="49"/>
        <v>1121</v>
      </c>
      <c r="G1072" s="123">
        <f t="shared" si="50"/>
        <v>0</v>
      </c>
      <c r="K1072" s="116"/>
    </row>
    <row r="1073" spans="1:11" s="9" customFormat="1" x14ac:dyDescent="0.2">
      <c r="A1073" s="32"/>
      <c r="B1073" s="6">
        <v>506</v>
      </c>
      <c r="C1073" s="51" t="s">
        <v>162</v>
      </c>
      <c r="D1073" s="88">
        <v>379</v>
      </c>
      <c r="E1073" s="156">
        <v>0</v>
      </c>
      <c r="F1073" s="140">
        <f t="shared" si="49"/>
        <v>379</v>
      </c>
      <c r="G1073" s="123">
        <f t="shared" si="50"/>
        <v>0</v>
      </c>
      <c r="K1073" s="116"/>
    </row>
    <row r="1074" spans="1:11" s="9" customFormat="1" x14ac:dyDescent="0.2">
      <c r="A1074" s="32"/>
      <c r="B1074" s="10">
        <v>55</v>
      </c>
      <c r="C1074" s="52" t="s">
        <v>17</v>
      </c>
      <c r="D1074" s="96">
        <f>SUM(D1075:D1077)</f>
        <v>2800</v>
      </c>
      <c r="E1074" s="172">
        <f>SUM(E1075:E1077)</f>
        <v>0</v>
      </c>
      <c r="F1074" s="126">
        <f t="shared" si="49"/>
        <v>2800</v>
      </c>
      <c r="G1074" s="131">
        <f t="shared" si="50"/>
        <v>0</v>
      </c>
      <c r="K1074" s="116"/>
    </row>
    <row r="1075" spans="1:11" s="9" customFormat="1" x14ac:dyDescent="0.2">
      <c r="A1075" s="32"/>
      <c r="B1075" s="6">
        <v>5515</v>
      </c>
      <c r="C1075" s="51" t="s">
        <v>22</v>
      </c>
      <c r="D1075" s="88">
        <v>800</v>
      </c>
      <c r="E1075" s="156">
        <v>0</v>
      </c>
      <c r="F1075" s="140">
        <f t="shared" si="49"/>
        <v>800</v>
      </c>
      <c r="G1075" s="123">
        <f t="shared" si="50"/>
        <v>0</v>
      </c>
      <c r="K1075" s="116"/>
    </row>
    <row r="1076" spans="1:11" s="9" customFormat="1" x14ac:dyDescent="0.2">
      <c r="A1076" s="32"/>
      <c r="B1076" s="6">
        <v>5525</v>
      </c>
      <c r="C1076" s="61" t="s">
        <v>37</v>
      </c>
      <c r="D1076" s="88">
        <v>1200</v>
      </c>
      <c r="E1076" s="156">
        <v>0</v>
      </c>
      <c r="F1076" s="140">
        <f t="shared" si="49"/>
        <v>1200</v>
      </c>
      <c r="G1076" s="123">
        <f t="shared" si="50"/>
        <v>0</v>
      </c>
      <c r="K1076" s="116"/>
    </row>
    <row r="1077" spans="1:11" s="9" customFormat="1" x14ac:dyDescent="0.2">
      <c r="A1077" s="32"/>
      <c r="B1077" s="6">
        <v>5540</v>
      </c>
      <c r="C1077" s="51" t="s">
        <v>175</v>
      </c>
      <c r="D1077" s="88">
        <v>800</v>
      </c>
      <c r="E1077" s="156">
        <v>0</v>
      </c>
      <c r="F1077" s="140">
        <f t="shared" si="49"/>
        <v>800</v>
      </c>
      <c r="G1077" s="123">
        <f t="shared" si="50"/>
        <v>0</v>
      </c>
      <c r="K1077" s="116"/>
    </row>
    <row r="1078" spans="1:11" s="9" customFormat="1" x14ac:dyDescent="0.2">
      <c r="A1078" s="32" t="s">
        <v>351</v>
      </c>
      <c r="B1078" s="10" t="s">
        <v>579</v>
      </c>
      <c r="C1078" s="74"/>
      <c r="D1078" s="96">
        <f>SUM(D1079+D1083)</f>
        <v>2500</v>
      </c>
      <c r="E1078" s="172">
        <f>SUM(E1079+E1083)</f>
        <v>0</v>
      </c>
      <c r="F1078" s="126">
        <f t="shared" si="49"/>
        <v>2500</v>
      </c>
      <c r="G1078" s="131">
        <f t="shared" si="50"/>
        <v>0</v>
      </c>
      <c r="K1078" s="116"/>
    </row>
    <row r="1079" spans="1:11" s="9" customFormat="1" x14ac:dyDescent="0.2">
      <c r="A1079" s="32"/>
      <c r="B1079" s="10">
        <v>50</v>
      </c>
      <c r="C1079" s="60" t="s">
        <v>16</v>
      </c>
      <c r="D1079" s="96">
        <f>SUM(D1080+D1082)</f>
        <v>1000</v>
      </c>
      <c r="E1079" s="172">
        <f>SUM(E1080+E1082)</f>
        <v>0</v>
      </c>
      <c r="F1079" s="126">
        <f t="shared" si="49"/>
        <v>1000</v>
      </c>
      <c r="G1079" s="131">
        <f t="shared" si="50"/>
        <v>0</v>
      </c>
      <c r="K1079" s="116"/>
    </row>
    <row r="1080" spans="1:11" s="9" customFormat="1" x14ac:dyDescent="0.2">
      <c r="A1080" s="32"/>
      <c r="B1080" s="6">
        <v>500</v>
      </c>
      <c r="C1080" s="61" t="s">
        <v>161</v>
      </c>
      <c r="D1080" s="88">
        <f>SUM(D1081)</f>
        <v>747</v>
      </c>
      <c r="E1080" s="175">
        <f>SUM(E1081)</f>
        <v>0</v>
      </c>
      <c r="F1080" s="140">
        <f t="shared" si="49"/>
        <v>747</v>
      </c>
      <c r="G1080" s="123">
        <f t="shared" si="50"/>
        <v>0</v>
      </c>
      <c r="K1080" s="116"/>
    </row>
    <row r="1081" spans="1:11" s="9" customFormat="1" ht="25.5" x14ac:dyDescent="0.2">
      <c r="A1081" s="32"/>
      <c r="B1081" s="6">
        <v>5005</v>
      </c>
      <c r="C1081" s="61" t="s">
        <v>185</v>
      </c>
      <c r="D1081" s="88">
        <v>747</v>
      </c>
      <c r="E1081" s="156">
        <v>0</v>
      </c>
      <c r="F1081" s="140">
        <f t="shared" si="49"/>
        <v>747</v>
      </c>
      <c r="G1081" s="123">
        <f t="shared" si="50"/>
        <v>0</v>
      </c>
      <c r="K1081" s="116"/>
    </row>
    <row r="1082" spans="1:11" s="9" customFormat="1" x14ac:dyDescent="0.2">
      <c r="A1082" s="32"/>
      <c r="B1082" s="6">
        <v>506</v>
      </c>
      <c r="C1082" s="61" t="s">
        <v>162</v>
      </c>
      <c r="D1082" s="88">
        <v>253</v>
      </c>
      <c r="E1082" s="156">
        <v>0</v>
      </c>
      <c r="F1082" s="140">
        <f t="shared" si="49"/>
        <v>253</v>
      </c>
      <c r="G1082" s="123">
        <f t="shared" si="50"/>
        <v>0</v>
      </c>
      <c r="K1082" s="116"/>
    </row>
    <row r="1083" spans="1:11" s="9" customFormat="1" x14ac:dyDescent="0.2">
      <c r="A1083" s="32"/>
      <c r="B1083" s="10">
        <v>55</v>
      </c>
      <c r="C1083" s="52" t="s">
        <v>17</v>
      </c>
      <c r="D1083" s="96">
        <f>SUM(D1084)</f>
        <v>1500</v>
      </c>
      <c r="E1083" s="172">
        <f>SUM(E1084)</f>
        <v>0</v>
      </c>
      <c r="F1083" s="126">
        <f t="shared" si="49"/>
        <v>1500</v>
      </c>
      <c r="G1083" s="131">
        <f t="shared" si="50"/>
        <v>0</v>
      </c>
      <c r="K1083" s="116"/>
    </row>
    <row r="1084" spans="1:11" s="9" customFormat="1" x14ac:dyDescent="0.2">
      <c r="A1084" s="32"/>
      <c r="B1084" s="6">
        <v>5540</v>
      </c>
      <c r="C1084" s="51" t="s">
        <v>175</v>
      </c>
      <c r="D1084" s="88">
        <v>1500</v>
      </c>
      <c r="E1084" s="156">
        <v>0</v>
      </c>
      <c r="F1084" s="140">
        <f t="shared" si="49"/>
        <v>1500</v>
      </c>
      <c r="G1084" s="123">
        <f t="shared" si="50"/>
        <v>0</v>
      </c>
      <c r="K1084" s="116"/>
    </row>
    <row r="1085" spans="1:11" s="9" customFormat="1" x14ac:dyDescent="0.2">
      <c r="A1085" s="32" t="s">
        <v>55</v>
      </c>
      <c r="B1085" s="10" t="s">
        <v>234</v>
      </c>
      <c r="C1085" s="74"/>
      <c r="D1085" s="97">
        <f>SUM(D1086+D1088)</f>
        <v>303000</v>
      </c>
      <c r="E1085" s="173">
        <f>SUM(E1086+E1088)</f>
        <v>51835.1</v>
      </c>
      <c r="F1085" s="126">
        <f t="shared" si="49"/>
        <v>251164.9</v>
      </c>
      <c r="G1085" s="131">
        <f t="shared" si="50"/>
        <v>0.17107293729372935</v>
      </c>
      <c r="K1085" s="116"/>
    </row>
    <row r="1086" spans="1:11" s="9" customFormat="1" ht="25.5" x14ac:dyDescent="0.2">
      <c r="A1086" s="32"/>
      <c r="B1086" s="22">
        <v>413</v>
      </c>
      <c r="C1086" s="63" t="s">
        <v>92</v>
      </c>
      <c r="D1086" s="89">
        <f>SUM(D1087)</f>
        <v>1000</v>
      </c>
      <c r="E1086" s="238">
        <f>SUM(E1087)</f>
        <v>0</v>
      </c>
      <c r="F1086" s="126">
        <f t="shared" si="49"/>
        <v>1000</v>
      </c>
      <c r="G1086" s="131">
        <f t="shared" si="50"/>
        <v>0</v>
      </c>
      <c r="K1086" s="116"/>
    </row>
    <row r="1087" spans="1:11" x14ac:dyDescent="0.2">
      <c r="A1087" s="34"/>
      <c r="B1087" s="20">
        <v>4134</v>
      </c>
      <c r="C1087" s="62" t="s">
        <v>179</v>
      </c>
      <c r="D1087" s="88">
        <v>1000</v>
      </c>
      <c r="E1087" s="156">
        <v>0</v>
      </c>
      <c r="F1087" s="140">
        <f t="shared" si="49"/>
        <v>1000</v>
      </c>
      <c r="G1087" s="123">
        <f t="shared" si="50"/>
        <v>0</v>
      </c>
    </row>
    <row r="1088" spans="1:11" s="9" customFormat="1" x14ac:dyDescent="0.2">
      <c r="A1088" s="32"/>
      <c r="B1088" s="23">
        <v>55</v>
      </c>
      <c r="C1088" s="53" t="s">
        <v>17</v>
      </c>
      <c r="D1088" s="98">
        <f>SUM(D1089)</f>
        <v>302000</v>
      </c>
      <c r="E1088" s="239">
        <f>SUM(E1089)</f>
        <v>51835.1</v>
      </c>
      <c r="F1088" s="126">
        <f t="shared" si="49"/>
        <v>250164.9</v>
      </c>
      <c r="G1088" s="131">
        <f t="shared" si="50"/>
        <v>0.17163940397350994</v>
      </c>
      <c r="K1088" s="116"/>
    </row>
    <row r="1089" spans="1:11" s="9" customFormat="1" x14ac:dyDescent="0.2">
      <c r="A1089" s="32"/>
      <c r="B1089" s="6">
        <v>5540</v>
      </c>
      <c r="C1089" s="61" t="s">
        <v>175</v>
      </c>
      <c r="D1089" s="88">
        <v>302000</v>
      </c>
      <c r="E1089" s="156">
        <v>51835.1</v>
      </c>
      <c r="F1089" s="140">
        <f t="shared" si="49"/>
        <v>250164.9</v>
      </c>
      <c r="G1089" s="123">
        <f t="shared" si="50"/>
        <v>0.17163940397350994</v>
      </c>
      <c r="K1089" s="116"/>
    </row>
    <row r="1090" spans="1:11" s="9" customFormat="1" x14ac:dyDescent="0.2">
      <c r="A1090" s="32" t="s">
        <v>580</v>
      </c>
      <c r="B1090" s="10" t="s">
        <v>581</v>
      </c>
      <c r="C1090" s="60"/>
      <c r="D1090" s="96">
        <f>SUM(D1091+D1095+D1099+D1102+D1112+D1123+D1126+D1134)</f>
        <v>193167</v>
      </c>
      <c r="E1090" s="172">
        <f>SUM(E1091+E1095+E1099+E1102+E1112+E1123+E1126+E1134)</f>
        <v>31295.78</v>
      </c>
      <c r="F1090" s="126">
        <f t="shared" si="49"/>
        <v>161871.22</v>
      </c>
      <c r="G1090" s="131">
        <f t="shared" si="50"/>
        <v>0.16201411214130779</v>
      </c>
      <c r="K1090" s="116"/>
    </row>
    <row r="1091" spans="1:11" s="9" customFormat="1" x14ac:dyDescent="0.2">
      <c r="A1091" s="32" t="s">
        <v>352</v>
      </c>
      <c r="B1091" s="10" t="s">
        <v>189</v>
      </c>
      <c r="C1091" s="74"/>
      <c r="D1091" s="98">
        <f>SUM(D1092)</f>
        <v>2300</v>
      </c>
      <c r="E1091" s="239">
        <f>SUM(E1092)</f>
        <v>378.28</v>
      </c>
      <c r="F1091" s="126">
        <f t="shared" si="49"/>
        <v>1921.72</v>
      </c>
      <c r="G1091" s="131">
        <f t="shared" si="50"/>
        <v>0.16446956521739128</v>
      </c>
      <c r="K1091" s="116"/>
    </row>
    <row r="1092" spans="1:11" s="9" customFormat="1" x14ac:dyDescent="0.2">
      <c r="A1092" s="32"/>
      <c r="B1092" s="10">
        <v>55</v>
      </c>
      <c r="C1092" s="60" t="s">
        <v>17</v>
      </c>
      <c r="D1092" s="98">
        <f>SUM(D1093:D1094)</f>
        <v>2300</v>
      </c>
      <c r="E1092" s="239">
        <f>SUM(E1093:E1094)</f>
        <v>378.28</v>
      </c>
      <c r="F1092" s="126">
        <f t="shared" si="49"/>
        <v>1921.72</v>
      </c>
      <c r="G1092" s="131">
        <f t="shared" si="50"/>
        <v>0.16446956521739128</v>
      </c>
      <c r="K1092" s="116"/>
    </row>
    <row r="1093" spans="1:11" s="9" customFormat="1" x14ac:dyDescent="0.2">
      <c r="A1093" s="32"/>
      <c r="B1093" s="6">
        <v>5521</v>
      </c>
      <c r="C1093" s="61" t="s">
        <v>190</v>
      </c>
      <c r="D1093" s="88">
        <v>1500</v>
      </c>
      <c r="E1093" s="156">
        <v>257.56</v>
      </c>
      <c r="F1093" s="140">
        <f t="shared" si="49"/>
        <v>1242.44</v>
      </c>
      <c r="G1093" s="123">
        <f t="shared" si="50"/>
        <v>0.17170666666666667</v>
      </c>
      <c r="K1093" s="116"/>
    </row>
    <row r="1094" spans="1:11" s="9" customFormat="1" x14ac:dyDescent="0.2">
      <c r="A1094" s="32"/>
      <c r="B1094" s="6">
        <v>5521</v>
      </c>
      <c r="C1094" s="61" t="s">
        <v>213</v>
      </c>
      <c r="D1094" s="88">
        <v>800</v>
      </c>
      <c r="E1094" s="156">
        <v>120.72</v>
      </c>
      <c r="F1094" s="140">
        <f t="shared" si="49"/>
        <v>679.28</v>
      </c>
      <c r="G1094" s="123">
        <f t="shared" si="50"/>
        <v>0.15090000000000001</v>
      </c>
      <c r="K1094" s="116"/>
    </row>
    <row r="1095" spans="1:11" s="9" customFormat="1" x14ac:dyDescent="0.2">
      <c r="A1095" s="32" t="s">
        <v>353</v>
      </c>
      <c r="B1095" s="10" t="s">
        <v>335</v>
      </c>
      <c r="C1095" s="74"/>
      <c r="D1095" s="98">
        <f>SUM(D1096)</f>
        <v>2300</v>
      </c>
      <c r="E1095" s="239">
        <f>SUM(E1096)</f>
        <v>379.11</v>
      </c>
      <c r="F1095" s="126">
        <f t="shared" si="49"/>
        <v>1920.8899999999999</v>
      </c>
      <c r="G1095" s="131">
        <f t="shared" si="50"/>
        <v>0.1648304347826087</v>
      </c>
      <c r="K1095" s="116"/>
    </row>
    <row r="1096" spans="1:11" s="9" customFormat="1" x14ac:dyDescent="0.2">
      <c r="A1096" s="32"/>
      <c r="B1096" s="10">
        <v>55</v>
      </c>
      <c r="C1096" s="60" t="s">
        <v>17</v>
      </c>
      <c r="D1096" s="98">
        <f>SUM(D1097:D1098)</f>
        <v>2300</v>
      </c>
      <c r="E1096" s="239">
        <f>SUM(E1097:E1098)</f>
        <v>379.11</v>
      </c>
      <c r="F1096" s="126">
        <f t="shared" si="49"/>
        <v>1920.8899999999999</v>
      </c>
      <c r="G1096" s="131">
        <f t="shared" si="50"/>
        <v>0.1648304347826087</v>
      </c>
      <c r="K1096" s="116"/>
    </row>
    <row r="1097" spans="1:11" s="9" customFormat="1" x14ac:dyDescent="0.2">
      <c r="A1097" s="32"/>
      <c r="B1097" s="6">
        <v>5521</v>
      </c>
      <c r="C1097" s="61" t="s">
        <v>190</v>
      </c>
      <c r="D1097" s="88">
        <v>1200</v>
      </c>
      <c r="E1097" s="156">
        <v>194.68</v>
      </c>
      <c r="F1097" s="140">
        <f t="shared" si="49"/>
        <v>1005.3199999999999</v>
      </c>
      <c r="G1097" s="123">
        <f t="shared" si="50"/>
        <v>0.16223333333333334</v>
      </c>
      <c r="K1097" s="116"/>
    </row>
    <row r="1098" spans="1:11" s="9" customFormat="1" x14ac:dyDescent="0.2">
      <c r="A1098" s="32"/>
      <c r="B1098" s="6">
        <v>5521</v>
      </c>
      <c r="C1098" s="61" t="s">
        <v>213</v>
      </c>
      <c r="D1098" s="88">
        <v>1100</v>
      </c>
      <c r="E1098" s="156">
        <v>184.43</v>
      </c>
      <c r="F1098" s="140">
        <f t="shared" si="49"/>
        <v>915.56999999999994</v>
      </c>
      <c r="G1098" s="123">
        <f t="shared" si="50"/>
        <v>0.16766363636363638</v>
      </c>
      <c r="K1098" s="116"/>
    </row>
    <row r="1099" spans="1:11" s="9" customFormat="1" x14ac:dyDescent="0.2">
      <c r="A1099" s="32" t="s">
        <v>354</v>
      </c>
      <c r="B1099" s="10" t="s">
        <v>191</v>
      </c>
      <c r="C1099" s="74"/>
      <c r="D1099" s="98">
        <f>SUM(D1100)</f>
        <v>400</v>
      </c>
      <c r="E1099" s="239">
        <f>SUM(E1100)</f>
        <v>31.83</v>
      </c>
      <c r="F1099" s="126">
        <f t="shared" si="49"/>
        <v>368.17</v>
      </c>
      <c r="G1099" s="131">
        <f t="shared" si="50"/>
        <v>7.9574999999999993E-2</v>
      </c>
      <c r="K1099" s="116"/>
    </row>
    <row r="1100" spans="1:11" s="9" customFormat="1" x14ac:dyDescent="0.2">
      <c r="A1100" s="32"/>
      <c r="B1100" s="10">
        <v>55</v>
      </c>
      <c r="C1100" s="60" t="s">
        <v>17</v>
      </c>
      <c r="D1100" s="98">
        <f>SUM(D1101)</f>
        <v>400</v>
      </c>
      <c r="E1100" s="239">
        <f>SUM(E1101)</f>
        <v>31.83</v>
      </c>
      <c r="F1100" s="126">
        <f t="shared" si="49"/>
        <v>368.17</v>
      </c>
      <c r="G1100" s="131">
        <f t="shared" si="50"/>
        <v>7.9574999999999993E-2</v>
      </c>
      <c r="K1100" s="116"/>
    </row>
    <row r="1101" spans="1:11" s="9" customFormat="1" x14ac:dyDescent="0.2">
      <c r="A1101" s="32"/>
      <c r="B1101" s="6">
        <v>5521</v>
      </c>
      <c r="C1101" s="61" t="s">
        <v>190</v>
      </c>
      <c r="D1101" s="88">
        <v>400</v>
      </c>
      <c r="E1101" s="156">
        <v>31.83</v>
      </c>
      <c r="F1101" s="140">
        <f t="shared" si="49"/>
        <v>368.17</v>
      </c>
      <c r="G1101" s="123">
        <f t="shared" si="50"/>
        <v>7.9574999999999993E-2</v>
      </c>
      <c r="I1101" s="237"/>
      <c r="K1101" s="116"/>
    </row>
    <row r="1102" spans="1:11" s="9" customFormat="1" x14ac:dyDescent="0.2">
      <c r="A1102" s="32" t="s">
        <v>355</v>
      </c>
      <c r="B1102" s="10" t="s">
        <v>192</v>
      </c>
      <c r="C1102" s="74"/>
      <c r="D1102" s="98">
        <f>SUM(D1103+D1107)</f>
        <v>17329</v>
      </c>
      <c r="E1102" s="239">
        <f>SUM(E1103+E1107)</f>
        <v>2812.26</v>
      </c>
      <c r="F1102" s="126">
        <f t="shared" si="49"/>
        <v>14516.74</v>
      </c>
      <c r="G1102" s="131">
        <f t="shared" si="50"/>
        <v>0.16228634081597323</v>
      </c>
      <c r="K1102" s="116"/>
    </row>
    <row r="1103" spans="1:11" s="9" customFormat="1" x14ac:dyDescent="0.2">
      <c r="A1103" s="32"/>
      <c r="B1103" s="10">
        <v>50</v>
      </c>
      <c r="C1103" s="60" t="s">
        <v>16</v>
      </c>
      <c r="D1103" s="98">
        <f>SUM(D1104+D1106)</f>
        <v>11801</v>
      </c>
      <c r="E1103" s="239">
        <f>SUM(E1104+E1106)</f>
        <v>1966.8600000000001</v>
      </c>
      <c r="F1103" s="126">
        <f t="shared" si="49"/>
        <v>9834.14</v>
      </c>
      <c r="G1103" s="131">
        <f t="shared" si="50"/>
        <v>0.1666689263621727</v>
      </c>
      <c r="K1103" s="116"/>
    </row>
    <row r="1104" spans="1:11" s="9" customFormat="1" x14ac:dyDescent="0.2">
      <c r="A1104" s="32"/>
      <c r="B1104" s="6">
        <v>500</v>
      </c>
      <c r="C1104" s="61" t="s">
        <v>161</v>
      </c>
      <c r="D1104" s="105">
        <f>SUM(D1105)</f>
        <v>8820</v>
      </c>
      <c r="E1104" s="240">
        <f>SUM(E1105)</f>
        <v>1470</v>
      </c>
      <c r="F1104" s="140">
        <f t="shared" si="49"/>
        <v>7350</v>
      </c>
      <c r="G1104" s="123">
        <f t="shared" si="50"/>
        <v>0.16666666666666666</v>
      </c>
      <c r="K1104" s="116"/>
    </row>
    <row r="1105" spans="1:11" s="9" customFormat="1" x14ac:dyDescent="0.2">
      <c r="A1105" s="32"/>
      <c r="B1105" s="6">
        <v>50020</v>
      </c>
      <c r="C1105" s="61" t="s">
        <v>168</v>
      </c>
      <c r="D1105" s="88">
        <v>8820</v>
      </c>
      <c r="E1105" s="156">
        <v>1470</v>
      </c>
      <c r="F1105" s="140">
        <f t="shared" si="49"/>
        <v>7350</v>
      </c>
      <c r="G1105" s="123">
        <f t="shared" si="50"/>
        <v>0.16666666666666666</v>
      </c>
      <c r="K1105" s="116"/>
    </row>
    <row r="1106" spans="1:11" s="9" customFormat="1" x14ac:dyDescent="0.2">
      <c r="A1106" s="32"/>
      <c r="B1106" s="6">
        <v>506</v>
      </c>
      <c r="C1106" s="61" t="s">
        <v>162</v>
      </c>
      <c r="D1106" s="88">
        <v>2981</v>
      </c>
      <c r="E1106" s="156">
        <v>496.86</v>
      </c>
      <c r="F1106" s="140">
        <f t="shared" si="49"/>
        <v>2484.14</v>
      </c>
      <c r="G1106" s="123">
        <f t="shared" si="50"/>
        <v>0.16667561221066757</v>
      </c>
      <c r="K1106" s="116"/>
    </row>
    <row r="1107" spans="1:11" s="9" customFormat="1" x14ac:dyDescent="0.2">
      <c r="A1107" s="32"/>
      <c r="B1107" s="10">
        <v>55</v>
      </c>
      <c r="C1107" s="60" t="s">
        <v>17</v>
      </c>
      <c r="D1107" s="98">
        <f>SUM(D1108:D1111)</f>
        <v>5528</v>
      </c>
      <c r="E1107" s="239">
        <f>SUM(E1108:E1111)</f>
        <v>845.40000000000009</v>
      </c>
      <c r="F1107" s="126">
        <f t="shared" si="49"/>
        <v>4682.6000000000004</v>
      </c>
      <c r="G1107" s="131">
        <f t="shared" si="50"/>
        <v>0.15293053545586108</v>
      </c>
      <c r="K1107" s="116"/>
    </row>
    <row r="1108" spans="1:11" s="9" customFormat="1" x14ac:dyDescent="0.2">
      <c r="A1108" s="32"/>
      <c r="B1108" s="6">
        <v>5521</v>
      </c>
      <c r="C1108" s="61" t="s">
        <v>188</v>
      </c>
      <c r="D1108" s="88">
        <v>4025</v>
      </c>
      <c r="E1108" s="156">
        <v>611</v>
      </c>
      <c r="F1108" s="140">
        <f t="shared" si="49"/>
        <v>3414</v>
      </c>
      <c r="G1108" s="123">
        <f t="shared" si="50"/>
        <v>0.15180124223602484</v>
      </c>
      <c r="K1108" s="116"/>
    </row>
    <row r="1109" spans="1:11" s="9" customFormat="1" x14ac:dyDescent="0.2">
      <c r="A1109" s="32"/>
      <c r="B1109" s="6">
        <v>5521</v>
      </c>
      <c r="C1109" s="61" t="s">
        <v>190</v>
      </c>
      <c r="D1109" s="88">
        <v>300</v>
      </c>
      <c r="E1109" s="156">
        <v>38.57</v>
      </c>
      <c r="F1109" s="140">
        <f t="shared" si="49"/>
        <v>261.43</v>
      </c>
      <c r="G1109" s="123">
        <f t="shared" si="50"/>
        <v>0.12856666666666666</v>
      </c>
      <c r="K1109" s="116"/>
    </row>
    <row r="1110" spans="1:11" s="9" customFormat="1" x14ac:dyDescent="0.2">
      <c r="A1110" s="32"/>
      <c r="B1110" s="6">
        <v>5521</v>
      </c>
      <c r="C1110" s="61" t="s">
        <v>213</v>
      </c>
      <c r="D1110" s="88">
        <v>240</v>
      </c>
      <c r="E1110" s="156">
        <v>43.08</v>
      </c>
      <c r="F1110" s="140">
        <f t="shared" si="49"/>
        <v>196.92000000000002</v>
      </c>
      <c r="G1110" s="123">
        <f t="shared" si="50"/>
        <v>0.17949999999999999</v>
      </c>
      <c r="K1110" s="116"/>
    </row>
    <row r="1111" spans="1:11" s="9" customFormat="1" x14ac:dyDescent="0.2">
      <c r="A1111" s="32"/>
      <c r="B1111" s="6">
        <v>5521</v>
      </c>
      <c r="C1111" s="61" t="s">
        <v>193</v>
      </c>
      <c r="D1111" s="88">
        <v>963</v>
      </c>
      <c r="E1111" s="156">
        <v>152.75</v>
      </c>
      <c r="F1111" s="140">
        <f t="shared" si="49"/>
        <v>810.25</v>
      </c>
      <c r="G1111" s="123">
        <f t="shared" si="50"/>
        <v>0.15861889927310488</v>
      </c>
      <c r="K1111" s="116"/>
    </row>
    <row r="1112" spans="1:11" s="9" customFormat="1" x14ac:dyDescent="0.2">
      <c r="A1112" s="32" t="s">
        <v>356</v>
      </c>
      <c r="B1112" s="10" t="s">
        <v>194</v>
      </c>
      <c r="C1112" s="74"/>
      <c r="D1112" s="98">
        <f>SUM(D1113+D1118)</f>
        <v>27956</v>
      </c>
      <c r="E1112" s="239">
        <f>SUM(E1113+E1118)</f>
        <v>4217.5600000000004</v>
      </c>
      <c r="F1112" s="126">
        <f t="shared" si="49"/>
        <v>23738.44</v>
      </c>
      <c r="G1112" s="131">
        <f t="shared" si="50"/>
        <v>0.15086421519530693</v>
      </c>
      <c r="K1112" s="116"/>
    </row>
    <row r="1113" spans="1:11" s="9" customFormat="1" x14ac:dyDescent="0.2">
      <c r="A1113" s="32"/>
      <c r="B1113" s="10">
        <v>50</v>
      </c>
      <c r="C1113" s="60" t="s">
        <v>16</v>
      </c>
      <c r="D1113" s="98">
        <f>SUM(D1114+D1117)</f>
        <v>16056</v>
      </c>
      <c r="E1113" s="239">
        <f>SUM(E1114+E1117)</f>
        <v>2828.58</v>
      </c>
      <c r="F1113" s="126">
        <f t="shared" ref="F1113:F1176" si="51">D1113-E1113</f>
        <v>13227.42</v>
      </c>
      <c r="G1113" s="131">
        <f t="shared" si="50"/>
        <v>0.17616965620328848</v>
      </c>
      <c r="K1113" s="116"/>
    </row>
    <row r="1114" spans="1:11" s="9" customFormat="1" x14ac:dyDescent="0.2">
      <c r="A1114" s="32"/>
      <c r="B1114" s="6">
        <v>500</v>
      </c>
      <c r="C1114" s="61" t="s">
        <v>161</v>
      </c>
      <c r="D1114" s="105">
        <f>SUM(D1115:D1116)</f>
        <v>12000</v>
      </c>
      <c r="E1114" s="240">
        <f>SUM(E1115:E1116)</f>
        <v>1970</v>
      </c>
      <c r="F1114" s="140">
        <f t="shared" si="51"/>
        <v>10030</v>
      </c>
      <c r="G1114" s="123">
        <f t="shared" si="50"/>
        <v>0.16416666666666666</v>
      </c>
      <c r="K1114" s="116"/>
    </row>
    <row r="1115" spans="1:11" s="9" customFormat="1" x14ac:dyDescent="0.2">
      <c r="A1115" s="32"/>
      <c r="B1115" s="6">
        <v>50020</v>
      </c>
      <c r="C1115" s="61" t="s">
        <v>168</v>
      </c>
      <c r="D1115" s="88">
        <v>11820</v>
      </c>
      <c r="E1115" s="156">
        <v>1970</v>
      </c>
      <c r="F1115" s="140">
        <f t="shared" si="51"/>
        <v>9850</v>
      </c>
      <c r="G1115" s="123">
        <f t="shared" si="50"/>
        <v>0.16666666666666666</v>
      </c>
      <c r="K1115" s="116"/>
    </row>
    <row r="1116" spans="1:11" s="9" customFormat="1" ht="25.5" x14ac:dyDescent="0.2">
      <c r="A1116" s="32"/>
      <c r="B1116" s="6">
        <v>5005</v>
      </c>
      <c r="C1116" s="61" t="s">
        <v>185</v>
      </c>
      <c r="D1116" s="88">
        <v>180</v>
      </c>
      <c r="E1116" s="156">
        <v>0</v>
      </c>
      <c r="F1116" s="140">
        <f t="shared" si="51"/>
        <v>180</v>
      </c>
      <c r="G1116" s="123">
        <f t="shared" si="50"/>
        <v>0</v>
      </c>
      <c r="K1116" s="116"/>
    </row>
    <row r="1117" spans="1:11" s="9" customFormat="1" x14ac:dyDescent="0.2">
      <c r="A1117" s="32"/>
      <c r="B1117" s="6">
        <v>506</v>
      </c>
      <c r="C1117" s="61" t="s">
        <v>162</v>
      </c>
      <c r="D1117" s="88">
        <v>4056</v>
      </c>
      <c r="E1117" s="156">
        <v>858.58</v>
      </c>
      <c r="F1117" s="140">
        <f t="shared" si="51"/>
        <v>3197.42</v>
      </c>
      <c r="G1117" s="123">
        <f t="shared" si="50"/>
        <v>0.21168145956607495</v>
      </c>
      <c r="K1117" s="116"/>
    </row>
    <row r="1118" spans="1:11" s="9" customFormat="1" x14ac:dyDescent="0.2">
      <c r="A1118" s="32"/>
      <c r="B1118" s="10">
        <v>55</v>
      </c>
      <c r="C1118" s="60" t="s">
        <v>17</v>
      </c>
      <c r="D1118" s="98">
        <f>SUM(D1119:D1122)</f>
        <v>11900</v>
      </c>
      <c r="E1118" s="239">
        <f>SUM(E1119:E1122)</f>
        <v>1388.9800000000002</v>
      </c>
      <c r="F1118" s="126">
        <f t="shared" si="51"/>
        <v>10511.02</v>
      </c>
      <c r="G1118" s="131">
        <f t="shared" si="50"/>
        <v>0.11672100840336136</v>
      </c>
      <c r="K1118" s="116"/>
    </row>
    <row r="1119" spans="1:11" s="9" customFormat="1" x14ac:dyDescent="0.2">
      <c r="A1119" s="32"/>
      <c r="B1119" s="6">
        <v>5521</v>
      </c>
      <c r="C1119" s="61" t="s">
        <v>188</v>
      </c>
      <c r="D1119" s="88">
        <v>10500</v>
      </c>
      <c r="E1119" s="156">
        <v>1171.1600000000001</v>
      </c>
      <c r="F1119" s="140">
        <f t="shared" si="51"/>
        <v>9328.84</v>
      </c>
      <c r="G1119" s="123">
        <f t="shared" si="50"/>
        <v>0.11153904761904762</v>
      </c>
      <c r="K1119" s="116"/>
    </row>
    <row r="1120" spans="1:11" s="9" customFormat="1" x14ac:dyDescent="0.2">
      <c r="A1120" s="32"/>
      <c r="B1120" s="6">
        <v>5521</v>
      </c>
      <c r="C1120" s="61" t="s">
        <v>190</v>
      </c>
      <c r="D1120" s="88">
        <v>400</v>
      </c>
      <c r="E1120" s="156">
        <v>84</v>
      </c>
      <c r="F1120" s="140">
        <f t="shared" si="51"/>
        <v>316</v>
      </c>
      <c r="G1120" s="123">
        <f t="shared" si="50"/>
        <v>0.21</v>
      </c>
      <c r="K1120" s="116"/>
    </row>
    <row r="1121" spans="1:11" s="9" customFormat="1" x14ac:dyDescent="0.2">
      <c r="A1121" s="32"/>
      <c r="B1121" s="6">
        <v>5521</v>
      </c>
      <c r="C1121" s="61" t="s">
        <v>213</v>
      </c>
      <c r="D1121" s="88">
        <v>150</v>
      </c>
      <c r="E1121" s="156">
        <v>12.38</v>
      </c>
      <c r="F1121" s="140">
        <f t="shared" si="51"/>
        <v>137.62</v>
      </c>
      <c r="G1121" s="123">
        <f t="shared" si="50"/>
        <v>8.2533333333333334E-2</v>
      </c>
      <c r="K1121" s="116"/>
    </row>
    <row r="1122" spans="1:11" s="9" customFormat="1" x14ac:dyDescent="0.2">
      <c r="A1122" s="32"/>
      <c r="B1122" s="6">
        <v>5521</v>
      </c>
      <c r="C1122" s="61" t="s">
        <v>193</v>
      </c>
      <c r="D1122" s="88">
        <v>850</v>
      </c>
      <c r="E1122" s="156">
        <v>121.44</v>
      </c>
      <c r="F1122" s="140">
        <f t="shared" si="51"/>
        <v>728.56</v>
      </c>
      <c r="G1122" s="123">
        <f t="shared" si="50"/>
        <v>0.14287058823529411</v>
      </c>
      <c r="K1122" s="116"/>
    </row>
    <row r="1123" spans="1:11" s="9" customFormat="1" x14ac:dyDescent="0.2">
      <c r="A1123" s="32" t="s">
        <v>357</v>
      </c>
      <c r="B1123" s="10" t="s">
        <v>195</v>
      </c>
      <c r="C1123" s="74"/>
      <c r="D1123" s="98">
        <f>SUM(D1124)</f>
        <v>96775</v>
      </c>
      <c r="E1123" s="239">
        <f>SUM(E1124)</f>
        <v>16422</v>
      </c>
      <c r="F1123" s="126">
        <f t="shared" si="51"/>
        <v>80353</v>
      </c>
      <c r="G1123" s="131">
        <f t="shared" si="50"/>
        <v>0.16969258589511754</v>
      </c>
      <c r="K1123" s="116"/>
    </row>
    <row r="1124" spans="1:11" s="9" customFormat="1" x14ac:dyDescent="0.2">
      <c r="A1124" s="32"/>
      <c r="B1124" s="10">
        <v>55</v>
      </c>
      <c r="C1124" s="60" t="s">
        <v>17</v>
      </c>
      <c r="D1124" s="98">
        <f>SUM(D1125:D1125)</f>
        <v>96775</v>
      </c>
      <c r="E1124" s="239">
        <f>SUM(E1125:E1125)</f>
        <v>16422</v>
      </c>
      <c r="F1124" s="126">
        <f t="shared" si="51"/>
        <v>80353</v>
      </c>
      <c r="G1124" s="131">
        <f t="shared" si="50"/>
        <v>0.16969258589511754</v>
      </c>
      <c r="K1124" s="116"/>
    </row>
    <row r="1125" spans="1:11" s="9" customFormat="1" x14ac:dyDescent="0.2">
      <c r="A1125" s="32"/>
      <c r="B1125" s="6">
        <v>5521</v>
      </c>
      <c r="C1125" s="61" t="s">
        <v>188</v>
      </c>
      <c r="D1125" s="88">
        <v>96775</v>
      </c>
      <c r="E1125" s="156">
        <v>16422</v>
      </c>
      <c r="F1125" s="140">
        <f t="shared" si="51"/>
        <v>80353</v>
      </c>
      <c r="G1125" s="123">
        <f t="shared" ref="G1125:G1188" si="52">E1125/D1125</f>
        <v>0.16969258589511754</v>
      </c>
      <c r="K1125" s="116"/>
    </row>
    <row r="1126" spans="1:11" s="9" customFormat="1" x14ac:dyDescent="0.2">
      <c r="A1126" s="32" t="s">
        <v>359</v>
      </c>
      <c r="B1126" s="10" t="s">
        <v>360</v>
      </c>
      <c r="C1126" s="74"/>
      <c r="D1126" s="98">
        <f>SUM(D1127+D1131)</f>
        <v>29587</v>
      </c>
      <c r="E1126" s="239">
        <f>SUM(E1127+E1131)</f>
        <v>4962.12</v>
      </c>
      <c r="F1126" s="126">
        <f t="shared" si="51"/>
        <v>24624.880000000001</v>
      </c>
      <c r="G1126" s="131">
        <f t="shared" si="52"/>
        <v>0.16771284685841756</v>
      </c>
      <c r="K1126" s="116"/>
    </row>
    <row r="1127" spans="1:11" s="9" customFormat="1" x14ac:dyDescent="0.2">
      <c r="A1127" s="32"/>
      <c r="B1127" s="10">
        <v>50</v>
      </c>
      <c r="C1127" s="60" t="s">
        <v>16</v>
      </c>
      <c r="D1127" s="98">
        <f>SUM(D1128+D1130)</f>
        <v>24887</v>
      </c>
      <c r="E1127" s="239">
        <f>SUM(E1128+E1130)</f>
        <v>4147.8</v>
      </c>
      <c r="F1127" s="126">
        <f t="shared" si="51"/>
        <v>20739.2</v>
      </c>
      <c r="G1127" s="131">
        <f t="shared" si="52"/>
        <v>0.16666532727930244</v>
      </c>
      <c r="K1127" s="116"/>
    </row>
    <row r="1128" spans="1:11" s="9" customFormat="1" x14ac:dyDescent="0.2">
      <c r="A1128" s="32"/>
      <c r="B1128" s="6">
        <v>500</v>
      </c>
      <c r="C1128" s="61" t="s">
        <v>161</v>
      </c>
      <c r="D1128" s="105">
        <f>SUM(D1129:D1129)</f>
        <v>18600</v>
      </c>
      <c r="E1128" s="240">
        <f>SUM(E1129:E1129)</f>
        <v>3100</v>
      </c>
      <c r="F1128" s="140">
        <f t="shared" si="51"/>
        <v>15500</v>
      </c>
      <c r="G1128" s="123">
        <f t="shared" si="52"/>
        <v>0.16666666666666666</v>
      </c>
      <c r="K1128" s="116"/>
    </row>
    <row r="1129" spans="1:11" s="9" customFormat="1" x14ac:dyDescent="0.2">
      <c r="A1129" s="32"/>
      <c r="B1129" s="6">
        <v>50020</v>
      </c>
      <c r="C1129" s="61" t="s">
        <v>168</v>
      </c>
      <c r="D1129" s="88">
        <v>18600</v>
      </c>
      <c r="E1129" s="156">
        <v>3100</v>
      </c>
      <c r="F1129" s="140">
        <f t="shared" si="51"/>
        <v>15500</v>
      </c>
      <c r="G1129" s="123">
        <f t="shared" si="52"/>
        <v>0.16666666666666666</v>
      </c>
      <c r="K1129" s="116"/>
    </row>
    <row r="1130" spans="1:11" s="9" customFormat="1" x14ac:dyDescent="0.2">
      <c r="A1130" s="32"/>
      <c r="B1130" s="6">
        <v>506</v>
      </c>
      <c r="C1130" s="61" t="s">
        <v>162</v>
      </c>
      <c r="D1130" s="88">
        <v>6287</v>
      </c>
      <c r="E1130" s="156">
        <v>1047.8</v>
      </c>
      <c r="F1130" s="140">
        <f t="shared" si="51"/>
        <v>5239.2</v>
      </c>
      <c r="G1130" s="123">
        <f t="shared" si="52"/>
        <v>0.16666136472085255</v>
      </c>
      <c r="K1130" s="116"/>
    </row>
    <row r="1131" spans="1:11" s="9" customFormat="1" x14ac:dyDescent="0.2">
      <c r="A1131" s="32"/>
      <c r="B1131" s="10">
        <v>55</v>
      </c>
      <c r="C1131" s="60" t="s">
        <v>17</v>
      </c>
      <c r="D1131" s="98">
        <f>SUM(D1132:D1133)</f>
        <v>4700</v>
      </c>
      <c r="E1131" s="239">
        <f>SUM(E1132:E1133)</f>
        <v>814.31999999999994</v>
      </c>
      <c r="F1131" s="126">
        <f t="shared" si="51"/>
        <v>3885.6800000000003</v>
      </c>
      <c r="G1131" s="131">
        <f t="shared" si="52"/>
        <v>0.1732595744680851</v>
      </c>
      <c r="K1131" s="116"/>
    </row>
    <row r="1132" spans="1:11" s="9" customFormat="1" x14ac:dyDescent="0.2">
      <c r="A1132" s="32"/>
      <c r="B1132" s="6">
        <v>5521</v>
      </c>
      <c r="C1132" s="61" t="s">
        <v>188</v>
      </c>
      <c r="D1132" s="88">
        <v>4200</v>
      </c>
      <c r="E1132" s="156">
        <v>781.68</v>
      </c>
      <c r="F1132" s="140">
        <f t="shared" si="51"/>
        <v>3418.32</v>
      </c>
      <c r="G1132" s="123">
        <f t="shared" si="52"/>
        <v>0.1861142857142857</v>
      </c>
      <c r="K1132" s="116"/>
    </row>
    <row r="1133" spans="1:11" s="9" customFormat="1" x14ac:dyDescent="0.2">
      <c r="A1133" s="32"/>
      <c r="B1133" s="6">
        <v>5521</v>
      </c>
      <c r="C1133" s="61" t="s">
        <v>190</v>
      </c>
      <c r="D1133" s="88">
        <v>500</v>
      </c>
      <c r="E1133" s="156">
        <v>32.64</v>
      </c>
      <c r="F1133" s="140">
        <f t="shared" si="51"/>
        <v>467.36</v>
      </c>
      <c r="G1133" s="123">
        <f t="shared" si="52"/>
        <v>6.5280000000000005E-2</v>
      </c>
      <c r="K1133" s="116"/>
    </row>
    <row r="1134" spans="1:11" s="9" customFormat="1" x14ac:dyDescent="0.2">
      <c r="A1134" s="32" t="s">
        <v>361</v>
      </c>
      <c r="B1134" s="10" t="s">
        <v>362</v>
      </c>
      <c r="C1134" s="74"/>
      <c r="D1134" s="98">
        <f>SUM(D1135)</f>
        <v>16520</v>
      </c>
      <c r="E1134" s="239">
        <f>SUM(E1135)</f>
        <v>2092.62</v>
      </c>
      <c r="F1134" s="126">
        <f t="shared" si="51"/>
        <v>14427.380000000001</v>
      </c>
      <c r="G1134" s="131">
        <f t="shared" si="52"/>
        <v>0.12667191283292978</v>
      </c>
      <c r="K1134" s="116"/>
    </row>
    <row r="1135" spans="1:11" s="9" customFormat="1" x14ac:dyDescent="0.2">
      <c r="A1135" s="32"/>
      <c r="B1135" s="10">
        <v>55</v>
      </c>
      <c r="C1135" s="60" t="s">
        <v>17</v>
      </c>
      <c r="D1135" s="98">
        <f>SUM(D1136:D1136)</f>
        <v>16520</v>
      </c>
      <c r="E1135" s="239">
        <f>SUM(E1136:E1136)</f>
        <v>2092.62</v>
      </c>
      <c r="F1135" s="126">
        <f t="shared" si="51"/>
        <v>14427.380000000001</v>
      </c>
      <c r="G1135" s="131">
        <f t="shared" si="52"/>
        <v>0.12667191283292978</v>
      </c>
      <c r="K1135" s="116"/>
    </row>
    <row r="1136" spans="1:11" s="9" customFormat="1" x14ac:dyDescent="0.2">
      <c r="A1136" s="32"/>
      <c r="B1136" s="6">
        <v>5521</v>
      </c>
      <c r="C1136" s="61" t="s">
        <v>188</v>
      </c>
      <c r="D1136" s="88">
        <v>16520</v>
      </c>
      <c r="E1136" s="156">
        <v>2092.62</v>
      </c>
      <c r="F1136" s="140">
        <f t="shared" si="51"/>
        <v>14427.380000000001</v>
      </c>
      <c r="G1136" s="123">
        <f t="shared" si="52"/>
        <v>0.12667191283292978</v>
      </c>
      <c r="K1136" s="116"/>
    </row>
    <row r="1137" spans="1:11" s="9" customFormat="1" x14ac:dyDescent="0.2">
      <c r="A1137" s="32" t="s">
        <v>363</v>
      </c>
      <c r="B1137" s="10" t="s">
        <v>370</v>
      </c>
      <c r="C1137" s="62"/>
      <c r="D1137" s="98">
        <f>SUM(D1138+D1143)</f>
        <v>81293</v>
      </c>
      <c r="E1137" s="239">
        <f>SUM(E1138+E1143)</f>
        <v>13163.33</v>
      </c>
      <c r="F1137" s="126">
        <f t="shared" si="51"/>
        <v>68129.67</v>
      </c>
      <c r="G1137" s="131">
        <f t="shared" si="52"/>
        <v>0.16192451994636683</v>
      </c>
      <c r="K1137" s="116"/>
    </row>
    <row r="1138" spans="1:11" s="9" customFormat="1" x14ac:dyDescent="0.2">
      <c r="A1138" s="32"/>
      <c r="B1138" s="10">
        <v>50</v>
      </c>
      <c r="C1138" s="60" t="s">
        <v>16</v>
      </c>
      <c r="D1138" s="98">
        <f>SUM(D1139+D1142)</f>
        <v>64593</v>
      </c>
      <c r="E1138" s="239">
        <f>SUM(E1139+E1142)</f>
        <v>9791.6</v>
      </c>
      <c r="F1138" s="126">
        <f t="shared" si="51"/>
        <v>54801.4</v>
      </c>
      <c r="G1138" s="131">
        <f t="shared" si="52"/>
        <v>0.15158918149025435</v>
      </c>
      <c r="K1138" s="116"/>
    </row>
    <row r="1139" spans="1:11" s="9" customFormat="1" x14ac:dyDescent="0.2">
      <c r="A1139" s="32"/>
      <c r="B1139" s="6">
        <v>500</v>
      </c>
      <c r="C1139" s="61" t="s">
        <v>161</v>
      </c>
      <c r="D1139" s="105">
        <f>SUM(D1140:D1141)</f>
        <v>48276</v>
      </c>
      <c r="E1139" s="240">
        <f>SUM(E1140:E1141)</f>
        <v>7363.58</v>
      </c>
      <c r="F1139" s="140">
        <f t="shared" si="51"/>
        <v>40912.42</v>
      </c>
      <c r="G1139" s="123">
        <f t="shared" si="52"/>
        <v>0.15253086419753087</v>
      </c>
      <c r="K1139" s="116"/>
    </row>
    <row r="1140" spans="1:11" s="9" customFormat="1" x14ac:dyDescent="0.2">
      <c r="A1140" s="32"/>
      <c r="B1140" s="6">
        <v>50020</v>
      </c>
      <c r="C1140" s="61" t="s">
        <v>168</v>
      </c>
      <c r="D1140" s="88">
        <v>41976</v>
      </c>
      <c r="E1140" s="156">
        <v>6725.55</v>
      </c>
      <c r="F1140" s="140">
        <f t="shared" si="51"/>
        <v>35250.449999999997</v>
      </c>
      <c r="G1140" s="123">
        <f t="shared" si="52"/>
        <v>0.16022369925671812</v>
      </c>
      <c r="K1140" s="116"/>
    </row>
    <row r="1141" spans="1:11" s="9" customFormat="1" x14ac:dyDescent="0.2">
      <c r="A1141" s="32"/>
      <c r="B1141" s="6">
        <v>50026</v>
      </c>
      <c r="C1141" s="61" t="s">
        <v>413</v>
      </c>
      <c r="D1141" s="88">
        <v>6300</v>
      </c>
      <c r="E1141" s="156">
        <v>638.03</v>
      </c>
      <c r="F1141" s="140">
        <f t="shared" si="51"/>
        <v>5661.97</v>
      </c>
      <c r="G1141" s="123">
        <f t="shared" si="52"/>
        <v>0.10127460317460317</v>
      </c>
      <c r="K1141" s="116"/>
    </row>
    <row r="1142" spans="1:11" s="9" customFormat="1" x14ac:dyDescent="0.2">
      <c r="A1142" s="32"/>
      <c r="B1142" s="6">
        <v>506</v>
      </c>
      <c r="C1142" s="61" t="s">
        <v>162</v>
      </c>
      <c r="D1142" s="88">
        <v>16317</v>
      </c>
      <c r="E1142" s="156">
        <v>2428.02</v>
      </c>
      <c r="F1142" s="140">
        <f t="shared" si="51"/>
        <v>13888.98</v>
      </c>
      <c r="G1142" s="123">
        <f t="shared" si="52"/>
        <v>0.14880308880308879</v>
      </c>
      <c r="K1142" s="116"/>
    </row>
    <row r="1143" spans="1:11" s="9" customFormat="1" x14ac:dyDescent="0.2">
      <c r="A1143" s="32"/>
      <c r="B1143" s="10">
        <v>55</v>
      </c>
      <c r="C1143" s="60" t="s">
        <v>17</v>
      </c>
      <c r="D1143" s="97">
        <f>SUM(D1144:D1151)</f>
        <v>16700</v>
      </c>
      <c r="E1143" s="173">
        <f>SUM(E1144:E1151)</f>
        <v>3371.73</v>
      </c>
      <c r="F1143" s="126">
        <f t="shared" si="51"/>
        <v>13328.27</v>
      </c>
      <c r="G1143" s="131">
        <f t="shared" si="52"/>
        <v>0.2019</v>
      </c>
      <c r="K1143" s="116"/>
    </row>
    <row r="1144" spans="1:11" x14ac:dyDescent="0.2">
      <c r="A1144" s="34"/>
      <c r="B1144" s="6">
        <v>5500</v>
      </c>
      <c r="C1144" s="61" t="s">
        <v>18</v>
      </c>
      <c r="D1144" s="88">
        <v>100</v>
      </c>
      <c r="E1144" s="156">
        <v>32.81</v>
      </c>
      <c r="F1144" s="140">
        <f t="shared" si="51"/>
        <v>67.19</v>
      </c>
      <c r="G1144" s="123">
        <f t="shared" si="52"/>
        <v>0.3281</v>
      </c>
    </row>
    <row r="1145" spans="1:11" x14ac:dyDescent="0.2">
      <c r="A1145" s="34"/>
      <c r="B1145" s="6">
        <v>5504</v>
      </c>
      <c r="C1145" s="61" t="s">
        <v>20</v>
      </c>
      <c r="D1145" s="88">
        <v>100</v>
      </c>
      <c r="E1145" s="156">
        <v>0</v>
      </c>
      <c r="F1145" s="140">
        <f t="shared" si="51"/>
        <v>100</v>
      </c>
      <c r="G1145" s="123">
        <f t="shared" si="52"/>
        <v>0</v>
      </c>
    </row>
    <row r="1146" spans="1:11" s="9" customFormat="1" x14ac:dyDescent="0.2">
      <c r="A1146" s="32"/>
      <c r="B1146" s="6">
        <v>5511</v>
      </c>
      <c r="C1146" s="61" t="s">
        <v>163</v>
      </c>
      <c r="D1146" s="88">
        <v>7900</v>
      </c>
      <c r="E1146" s="156">
        <v>1964.63</v>
      </c>
      <c r="F1146" s="140">
        <f t="shared" si="51"/>
        <v>5935.37</v>
      </c>
      <c r="G1146" s="123">
        <f t="shared" si="52"/>
        <v>0.2486873417721519</v>
      </c>
      <c r="K1146" s="116"/>
    </row>
    <row r="1147" spans="1:11" s="9" customFormat="1" x14ac:dyDescent="0.2">
      <c r="A1147" s="32"/>
      <c r="B1147" s="6">
        <v>5513</v>
      </c>
      <c r="C1147" s="61" t="s">
        <v>21</v>
      </c>
      <c r="D1147" s="88">
        <v>400</v>
      </c>
      <c r="E1147" s="156">
        <v>0</v>
      </c>
      <c r="F1147" s="140">
        <f t="shared" si="51"/>
        <v>400</v>
      </c>
      <c r="G1147" s="123">
        <f t="shared" si="52"/>
        <v>0</v>
      </c>
      <c r="K1147" s="116"/>
    </row>
    <row r="1148" spans="1:11" s="9" customFormat="1" x14ac:dyDescent="0.2">
      <c r="A1148" s="32"/>
      <c r="B1148" s="6">
        <v>5514</v>
      </c>
      <c r="C1148" s="61" t="s">
        <v>164</v>
      </c>
      <c r="D1148" s="88">
        <v>400</v>
      </c>
      <c r="E1148" s="156">
        <v>0</v>
      </c>
      <c r="F1148" s="140">
        <f t="shared" si="51"/>
        <v>400</v>
      </c>
      <c r="G1148" s="123">
        <f t="shared" si="52"/>
        <v>0</v>
      </c>
      <c r="K1148" s="116"/>
    </row>
    <row r="1149" spans="1:11" s="9" customFormat="1" x14ac:dyDescent="0.2">
      <c r="A1149" s="32"/>
      <c r="B1149" s="6">
        <v>5521</v>
      </c>
      <c r="C1149" s="61" t="s">
        <v>79</v>
      </c>
      <c r="D1149" s="88">
        <v>7500</v>
      </c>
      <c r="E1149" s="156">
        <v>1374.29</v>
      </c>
      <c r="F1149" s="140">
        <f t="shared" si="51"/>
        <v>6125.71</v>
      </c>
      <c r="G1149" s="123">
        <f t="shared" si="52"/>
        <v>0.18323866666666666</v>
      </c>
      <c r="K1149" s="116"/>
    </row>
    <row r="1150" spans="1:11" s="9" customFormat="1" x14ac:dyDescent="0.2">
      <c r="A1150" s="32"/>
      <c r="B1150" s="6">
        <v>5522</v>
      </c>
      <c r="C1150" s="61" t="s">
        <v>63</v>
      </c>
      <c r="D1150" s="88">
        <v>100</v>
      </c>
      <c r="E1150" s="156">
        <v>0</v>
      </c>
      <c r="F1150" s="140">
        <f t="shared" si="51"/>
        <v>100</v>
      </c>
      <c r="G1150" s="123">
        <f t="shared" si="52"/>
        <v>0</v>
      </c>
      <c r="K1150" s="116"/>
    </row>
    <row r="1151" spans="1:11" s="9" customFormat="1" x14ac:dyDescent="0.2">
      <c r="A1151" s="32"/>
      <c r="B1151" s="6">
        <v>5525</v>
      </c>
      <c r="C1151" s="61" t="s">
        <v>37</v>
      </c>
      <c r="D1151" s="88">
        <v>200</v>
      </c>
      <c r="E1151" s="156">
        <v>0</v>
      </c>
      <c r="F1151" s="140">
        <f t="shared" si="51"/>
        <v>200</v>
      </c>
      <c r="G1151" s="123">
        <f t="shared" si="52"/>
        <v>0</v>
      </c>
      <c r="K1151" s="116"/>
    </row>
    <row r="1152" spans="1:11" s="9" customFormat="1" x14ac:dyDescent="0.2">
      <c r="A1152" s="32" t="s">
        <v>56</v>
      </c>
      <c r="B1152" s="13" t="s">
        <v>444</v>
      </c>
      <c r="C1152" s="74"/>
      <c r="D1152" s="97">
        <f>SUM(D1153+D1157+D1160+D1167)</f>
        <v>26605</v>
      </c>
      <c r="E1152" s="173">
        <f>SUM(E1153+E1157+E1160+E1167)</f>
        <v>2463.39</v>
      </c>
      <c r="F1152" s="126">
        <f t="shared" si="51"/>
        <v>24141.61</v>
      </c>
      <c r="G1152" s="131">
        <f t="shared" si="52"/>
        <v>9.2591242247697797E-2</v>
      </c>
      <c r="K1152" s="116"/>
    </row>
    <row r="1153" spans="1:11" s="9" customFormat="1" ht="25.5" x14ac:dyDescent="0.2">
      <c r="A1153" s="34"/>
      <c r="B1153" s="22">
        <v>413</v>
      </c>
      <c r="C1153" s="63" t="s">
        <v>92</v>
      </c>
      <c r="D1153" s="89">
        <f>SUM(D1154:D1156)</f>
        <v>15008</v>
      </c>
      <c r="E1153" s="238">
        <f>SUM(E1154:E1156)</f>
        <v>2336</v>
      </c>
      <c r="F1153" s="126">
        <f t="shared" si="51"/>
        <v>12672</v>
      </c>
      <c r="G1153" s="131">
        <f t="shared" si="52"/>
        <v>0.15565031982942432</v>
      </c>
      <c r="K1153" s="116"/>
    </row>
    <row r="1154" spans="1:11" s="9" customFormat="1" x14ac:dyDescent="0.2">
      <c r="A1154" s="34" t="s">
        <v>358</v>
      </c>
      <c r="B1154" s="20">
        <v>4134</v>
      </c>
      <c r="C1154" s="62" t="s">
        <v>442</v>
      </c>
      <c r="D1154" s="88">
        <v>6000</v>
      </c>
      <c r="E1154" s="156">
        <v>0</v>
      </c>
      <c r="F1154" s="140">
        <f t="shared" si="51"/>
        <v>6000</v>
      </c>
      <c r="G1154" s="123">
        <f t="shared" si="52"/>
        <v>0</v>
      </c>
      <c r="K1154" s="116"/>
    </row>
    <row r="1155" spans="1:11" s="9" customFormat="1" x14ac:dyDescent="0.2">
      <c r="A1155" s="34" t="s">
        <v>476</v>
      </c>
      <c r="B1155" s="20">
        <v>4134</v>
      </c>
      <c r="C1155" s="62" t="s">
        <v>443</v>
      </c>
      <c r="D1155" s="88">
        <v>7008</v>
      </c>
      <c r="E1155" s="156">
        <v>2336</v>
      </c>
      <c r="F1155" s="140">
        <f t="shared" si="51"/>
        <v>4672</v>
      </c>
      <c r="G1155" s="123">
        <f t="shared" si="52"/>
        <v>0.33333333333333331</v>
      </c>
      <c r="K1155" s="116"/>
    </row>
    <row r="1156" spans="1:11" s="9" customFormat="1" x14ac:dyDescent="0.2">
      <c r="A1156" s="34" t="s">
        <v>477</v>
      </c>
      <c r="B1156" s="20">
        <v>4134</v>
      </c>
      <c r="C1156" s="62" t="s">
        <v>449</v>
      </c>
      <c r="D1156" s="88">
        <v>2000</v>
      </c>
      <c r="E1156" s="156">
        <v>0</v>
      </c>
      <c r="F1156" s="140">
        <f t="shared" si="51"/>
        <v>2000</v>
      </c>
      <c r="G1156" s="123">
        <f t="shared" si="52"/>
        <v>0</v>
      </c>
      <c r="K1156" s="116"/>
    </row>
    <row r="1157" spans="1:11" s="9" customFormat="1" x14ac:dyDescent="0.2">
      <c r="A1157" s="34" t="s">
        <v>398</v>
      </c>
      <c r="B1157" s="10">
        <v>50</v>
      </c>
      <c r="C1157" s="60" t="s">
        <v>371</v>
      </c>
      <c r="D1157" s="97">
        <f>SUM(D1158+D1159)</f>
        <v>763</v>
      </c>
      <c r="E1157" s="173">
        <f>SUM(E1158+E1159)</f>
        <v>127.39000000000001</v>
      </c>
      <c r="F1157" s="126">
        <f t="shared" si="51"/>
        <v>635.61</v>
      </c>
      <c r="G1157" s="131">
        <f t="shared" si="52"/>
        <v>0.16695937090432506</v>
      </c>
      <c r="K1157" s="116"/>
    </row>
    <row r="1158" spans="1:11" s="9" customFormat="1" x14ac:dyDescent="0.2">
      <c r="A1158" s="34"/>
      <c r="B1158" s="6">
        <v>5050</v>
      </c>
      <c r="C1158" s="61" t="s">
        <v>62</v>
      </c>
      <c r="D1158" s="88">
        <v>459</v>
      </c>
      <c r="E1158" s="156">
        <v>76.62</v>
      </c>
      <c r="F1158" s="140">
        <f t="shared" si="51"/>
        <v>382.38</v>
      </c>
      <c r="G1158" s="123">
        <f t="shared" si="52"/>
        <v>0.16692810457516341</v>
      </c>
      <c r="K1158" s="116"/>
    </row>
    <row r="1159" spans="1:11" s="9" customFormat="1" x14ac:dyDescent="0.2">
      <c r="A1159" s="34"/>
      <c r="B1159" s="6">
        <v>506</v>
      </c>
      <c r="C1159" s="61" t="s">
        <v>162</v>
      </c>
      <c r="D1159" s="88">
        <v>304</v>
      </c>
      <c r="E1159" s="156">
        <v>50.77</v>
      </c>
      <c r="F1159" s="140">
        <f t="shared" si="51"/>
        <v>253.23</v>
      </c>
      <c r="G1159" s="123">
        <f t="shared" si="52"/>
        <v>0.16700657894736842</v>
      </c>
      <c r="K1159" s="116"/>
    </row>
    <row r="1160" spans="1:11" s="9" customFormat="1" x14ac:dyDescent="0.2">
      <c r="A1160" s="34" t="s">
        <v>478</v>
      </c>
      <c r="B1160" s="10">
        <v>50</v>
      </c>
      <c r="C1160" s="60" t="s">
        <v>210</v>
      </c>
      <c r="D1160" s="96">
        <f>SUM(D1161+D1164+D1165+D1166)</f>
        <v>9334</v>
      </c>
      <c r="E1160" s="172">
        <f>SUM(E1161+E1164+E1165+E1166)</f>
        <v>0</v>
      </c>
      <c r="F1160" s="126">
        <f t="shared" si="51"/>
        <v>9334</v>
      </c>
      <c r="G1160" s="131">
        <f t="shared" si="52"/>
        <v>0</v>
      </c>
      <c r="K1160" s="116"/>
    </row>
    <row r="1161" spans="1:11" s="9" customFormat="1" x14ac:dyDescent="0.2">
      <c r="A1161" s="34"/>
      <c r="B1161" s="6">
        <v>500</v>
      </c>
      <c r="C1161" s="61" t="s">
        <v>161</v>
      </c>
      <c r="D1161" s="88">
        <f>SUM(D1162:D1163)</f>
        <v>3000</v>
      </c>
      <c r="E1161" s="175">
        <f>SUM(E1162:E1163)</f>
        <v>0</v>
      </c>
      <c r="F1161" s="140">
        <f t="shared" si="51"/>
        <v>3000</v>
      </c>
      <c r="G1161" s="123">
        <f t="shared" si="52"/>
        <v>0</v>
      </c>
      <c r="K1161" s="116"/>
    </row>
    <row r="1162" spans="1:11" s="9" customFormat="1" ht="38.25" x14ac:dyDescent="0.2">
      <c r="A1162" s="34"/>
      <c r="B1162" s="6">
        <v>5005</v>
      </c>
      <c r="C1162" s="61" t="s">
        <v>451</v>
      </c>
      <c r="D1162" s="88">
        <v>1000</v>
      </c>
      <c r="E1162" s="156">
        <v>0</v>
      </c>
      <c r="F1162" s="140">
        <f t="shared" si="51"/>
        <v>1000</v>
      </c>
      <c r="G1162" s="123">
        <f t="shared" si="52"/>
        <v>0</v>
      </c>
      <c r="K1162" s="116"/>
    </row>
    <row r="1163" spans="1:11" s="9" customFormat="1" x14ac:dyDescent="0.2">
      <c r="A1163" s="34"/>
      <c r="B1163" s="6">
        <v>50026</v>
      </c>
      <c r="C1163" s="61" t="s">
        <v>452</v>
      </c>
      <c r="D1163" s="88">
        <v>2000</v>
      </c>
      <c r="E1163" s="156">
        <v>0</v>
      </c>
      <c r="F1163" s="140">
        <f t="shared" si="51"/>
        <v>2000</v>
      </c>
      <c r="G1163" s="123">
        <f t="shared" si="52"/>
        <v>0</v>
      </c>
      <c r="K1163" s="116"/>
    </row>
    <row r="1164" spans="1:11" s="9" customFormat="1" x14ac:dyDescent="0.2">
      <c r="A1164" s="34"/>
      <c r="B1164" s="6">
        <v>506</v>
      </c>
      <c r="C1164" s="61" t="s">
        <v>162</v>
      </c>
      <c r="D1164" s="88">
        <v>1014</v>
      </c>
      <c r="E1164" s="156">
        <v>0</v>
      </c>
      <c r="F1164" s="140">
        <f t="shared" si="51"/>
        <v>1014</v>
      </c>
      <c r="G1164" s="123">
        <f t="shared" si="52"/>
        <v>0</v>
      </c>
      <c r="K1164" s="116"/>
    </row>
    <row r="1165" spans="1:11" x14ac:dyDescent="0.2">
      <c r="A1165" s="34"/>
      <c r="B1165" s="6">
        <v>5050</v>
      </c>
      <c r="C1165" s="61" t="s">
        <v>458</v>
      </c>
      <c r="D1165" s="88">
        <v>3200</v>
      </c>
      <c r="E1165" s="156">
        <v>0</v>
      </c>
      <c r="F1165" s="140">
        <f t="shared" si="51"/>
        <v>3200</v>
      </c>
      <c r="G1165" s="123">
        <f t="shared" si="52"/>
        <v>0</v>
      </c>
    </row>
    <row r="1166" spans="1:11" x14ac:dyDescent="0.2">
      <c r="A1166" s="34"/>
      <c r="B1166" s="6">
        <v>506</v>
      </c>
      <c r="C1166" s="61" t="s">
        <v>453</v>
      </c>
      <c r="D1166" s="88">
        <v>2120</v>
      </c>
      <c r="E1166" s="156">
        <v>0</v>
      </c>
      <c r="F1166" s="140">
        <f t="shared" si="51"/>
        <v>2120</v>
      </c>
      <c r="G1166" s="123">
        <f t="shared" si="52"/>
        <v>0</v>
      </c>
    </row>
    <row r="1167" spans="1:11" s="9" customFormat="1" x14ac:dyDescent="0.2">
      <c r="A1167" s="34"/>
      <c r="B1167" s="10">
        <v>55</v>
      </c>
      <c r="C1167" s="60" t="s">
        <v>17</v>
      </c>
      <c r="D1167" s="96">
        <f>SUM(D1168:D1168)</f>
        <v>1500</v>
      </c>
      <c r="E1167" s="172">
        <f>SUM(E1168:E1168)</f>
        <v>0</v>
      </c>
      <c r="F1167" s="126">
        <f t="shared" si="51"/>
        <v>1500</v>
      </c>
      <c r="G1167" s="131">
        <f t="shared" si="52"/>
        <v>0</v>
      </c>
      <c r="K1167" s="116"/>
    </row>
    <row r="1168" spans="1:11" ht="26.25" thickBot="1" x14ac:dyDescent="0.25">
      <c r="A1168" s="34"/>
      <c r="B1168" s="6">
        <v>5500</v>
      </c>
      <c r="C1168" s="61" t="s">
        <v>450</v>
      </c>
      <c r="D1168" s="95">
        <v>1500</v>
      </c>
      <c r="E1168" s="156">
        <v>0</v>
      </c>
      <c r="F1168" s="140">
        <f t="shared" si="51"/>
        <v>1500</v>
      </c>
      <c r="G1168" s="123">
        <f t="shared" si="52"/>
        <v>0</v>
      </c>
    </row>
    <row r="1169" spans="1:11" ht="13.5" thickBot="1" x14ac:dyDescent="0.25">
      <c r="A1169" s="206" t="s">
        <v>57</v>
      </c>
      <c r="B1169" s="190" t="s">
        <v>123</v>
      </c>
      <c r="C1169" s="213"/>
      <c r="D1169" s="208">
        <f>SUM(D1170+D1180+D1202+D1229+D1234+D1269+D1274+D1282+D1291)</f>
        <v>903839</v>
      </c>
      <c r="E1169" s="209">
        <f>SUM(E1170+E1180+E1202+E1229+E1234+E1269+E1274+E1282+E1291)</f>
        <v>165707.69</v>
      </c>
      <c r="F1169" s="196">
        <f t="shared" si="51"/>
        <v>738131.31</v>
      </c>
      <c r="G1169" s="194">
        <f t="shared" si="52"/>
        <v>0.18333761875732293</v>
      </c>
    </row>
    <row r="1170" spans="1:11" x14ac:dyDescent="0.2">
      <c r="A1170" s="32" t="s">
        <v>582</v>
      </c>
      <c r="B1170" s="10" t="s">
        <v>583</v>
      </c>
      <c r="C1170" s="66"/>
      <c r="D1170" s="109">
        <f>SUM(D1171+D1177)</f>
        <v>97377</v>
      </c>
      <c r="E1170" s="148">
        <f>SUM(E1171+E1177)</f>
        <v>11767.67</v>
      </c>
      <c r="F1170" s="126">
        <f t="shared" si="51"/>
        <v>85609.33</v>
      </c>
      <c r="G1170" s="131">
        <f t="shared" si="52"/>
        <v>0.12084650379453053</v>
      </c>
    </row>
    <row r="1171" spans="1:11" s="9" customFormat="1" x14ac:dyDescent="0.2">
      <c r="A1171" s="31" t="s">
        <v>433</v>
      </c>
      <c r="B1171" s="10" t="s">
        <v>124</v>
      </c>
      <c r="C1171" s="74"/>
      <c r="D1171" s="97">
        <f>SUM(D1172+D1175)</f>
        <v>84112</v>
      </c>
      <c r="E1171" s="138">
        <f>SUM(E1172+E1175)</f>
        <v>11427.47</v>
      </c>
      <c r="F1171" s="126">
        <f t="shared" si="51"/>
        <v>72684.53</v>
      </c>
      <c r="G1171" s="131">
        <f t="shared" si="52"/>
        <v>0.13586016264028913</v>
      </c>
      <c r="K1171" s="116"/>
    </row>
    <row r="1172" spans="1:11" s="9" customFormat="1" ht="25.5" x14ac:dyDescent="0.2">
      <c r="A1172" s="32"/>
      <c r="B1172" s="22">
        <v>413</v>
      </c>
      <c r="C1172" s="63" t="s">
        <v>92</v>
      </c>
      <c r="D1172" s="89">
        <f>SUM(D1173:D1174)</f>
        <v>61164</v>
      </c>
      <c r="E1172" s="180">
        <f>SUM(E1173:E1174)</f>
        <v>9216.2199999999993</v>
      </c>
      <c r="F1172" s="126">
        <f t="shared" si="51"/>
        <v>51947.78</v>
      </c>
      <c r="G1172" s="131">
        <f t="shared" si="52"/>
        <v>0.15068046563337911</v>
      </c>
      <c r="K1172" s="116"/>
    </row>
    <row r="1173" spans="1:11" x14ac:dyDescent="0.2">
      <c r="A1173" s="34"/>
      <c r="B1173" s="20">
        <v>4133</v>
      </c>
      <c r="C1173" s="62" t="s">
        <v>67</v>
      </c>
      <c r="D1173" s="88">
        <v>31100</v>
      </c>
      <c r="E1173" s="115">
        <v>4590.9399999999996</v>
      </c>
      <c r="F1173" s="140">
        <f t="shared" si="51"/>
        <v>26509.06</v>
      </c>
      <c r="G1173" s="123">
        <f t="shared" si="52"/>
        <v>0.14761864951768489</v>
      </c>
    </row>
    <row r="1174" spans="1:11" x14ac:dyDescent="0.2">
      <c r="A1174" s="34"/>
      <c r="B1174" s="20">
        <v>4137</v>
      </c>
      <c r="C1174" s="62" t="s">
        <v>8</v>
      </c>
      <c r="D1174" s="88">
        <v>30064</v>
      </c>
      <c r="E1174" s="115">
        <v>4625.28</v>
      </c>
      <c r="F1174" s="140">
        <f t="shared" si="51"/>
        <v>25438.720000000001</v>
      </c>
      <c r="G1174" s="123">
        <f t="shared" si="52"/>
        <v>0.15384779137839275</v>
      </c>
    </row>
    <row r="1175" spans="1:11" s="9" customFormat="1" x14ac:dyDescent="0.2">
      <c r="A1175" s="32"/>
      <c r="B1175" s="23">
        <v>55</v>
      </c>
      <c r="C1175" s="53" t="s">
        <v>17</v>
      </c>
      <c r="D1175" s="98">
        <f>SUM(D1176:D1176)</f>
        <v>22948</v>
      </c>
      <c r="E1175" s="181">
        <f>SUM(E1176:E1176)</f>
        <v>2211.25</v>
      </c>
      <c r="F1175" s="126">
        <f t="shared" si="51"/>
        <v>20736.75</v>
      </c>
      <c r="G1175" s="131">
        <f t="shared" si="52"/>
        <v>9.6359159839637443E-2</v>
      </c>
      <c r="K1175" s="116"/>
    </row>
    <row r="1176" spans="1:11" x14ac:dyDescent="0.2">
      <c r="A1176" s="34"/>
      <c r="B1176" s="21">
        <v>5526</v>
      </c>
      <c r="C1176" s="54" t="s">
        <v>6</v>
      </c>
      <c r="D1176" s="88">
        <v>22948</v>
      </c>
      <c r="E1176" s="115">
        <v>2211.25</v>
      </c>
      <c r="F1176" s="140">
        <f t="shared" si="51"/>
        <v>20736.75</v>
      </c>
      <c r="G1176" s="123">
        <f t="shared" si="52"/>
        <v>9.6359159839637443E-2</v>
      </c>
    </row>
    <row r="1177" spans="1:11" x14ac:dyDescent="0.2">
      <c r="A1177" s="32" t="s">
        <v>432</v>
      </c>
      <c r="B1177" s="10" t="s">
        <v>418</v>
      </c>
      <c r="C1177" s="74"/>
      <c r="D1177" s="98">
        <f>SUM(D1178)</f>
        <v>13265</v>
      </c>
      <c r="E1177" s="181">
        <f>SUM(E1178)</f>
        <v>340.2</v>
      </c>
      <c r="F1177" s="126">
        <f t="shared" ref="F1177:F1240" si="53">D1177-E1177</f>
        <v>12924.8</v>
      </c>
      <c r="G1177" s="131">
        <f t="shared" si="52"/>
        <v>2.5646437994722954E-2</v>
      </c>
    </row>
    <row r="1178" spans="1:11" x14ac:dyDescent="0.2">
      <c r="A1178" s="34"/>
      <c r="B1178" s="23">
        <v>55</v>
      </c>
      <c r="C1178" s="53" t="s">
        <v>17</v>
      </c>
      <c r="D1178" s="98">
        <f>SUM(D1179)</f>
        <v>13265</v>
      </c>
      <c r="E1178" s="181">
        <f>SUM(E1179)</f>
        <v>340.2</v>
      </c>
      <c r="F1178" s="126">
        <f t="shared" si="53"/>
        <v>12924.8</v>
      </c>
      <c r="G1178" s="131">
        <f t="shared" si="52"/>
        <v>2.5646437994722954E-2</v>
      </c>
    </row>
    <row r="1179" spans="1:11" x14ac:dyDescent="0.2">
      <c r="A1179" s="34"/>
      <c r="B1179" s="21">
        <v>5526</v>
      </c>
      <c r="C1179" s="54" t="s">
        <v>6</v>
      </c>
      <c r="D1179" s="88">
        <v>13265</v>
      </c>
      <c r="E1179" s="115">
        <v>340.2</v>
      </c>
      <c r="F1179" s="140">
        <f t="shared" si="53"/>
        <v>12924.8</v>
      </c>
      <c r="G1179" s="123">
        <f t="shared" si="52"/>
        <v>2.5646437994722954E-2</v>
      </c>
    </row>
    <row r="1180" spans="1:11" x14ac:dyDescent="0.2">
      <c r="A1180" s="32" t="s">
        <v>584</v>
      </c>
      <c r="B1180" s="10" t="s">
        <v>585</v>
      </c>
      <c r="C1180" s="53"/>
      <c r="D1180" s="96">
        <f>SUM(D1181+D1184)</f>
        <v>187776</v>
      </c>
      <c r="E1180" s="132">
        <f>SUM(E1181+E1184)</f>
        <v>31510.98</v>
      </c>
      <c r="F1180" s="126">
        <f t="shared" si="53"/>
        <v>156265.01999999999</v>
      </c>
      <c r="G1180" s="131">
        <f t="shared" si="52"/>
        <v>0.16781154141104293</v>
      </c>
    </row>
    <row r="1181" spans="1:11" s="9" customFormat="1" x14ac:dyDescent="0.2">
      <c r="A1181" s="32" t="s">
        <v>399</v>
      </c>
      <c r="B1181" s="10" t="s">
        <v>125</v>
      </c>
      <c r="C1181" s="74"/>
      <c r="D1181" s="97">
        <f>SUM(D1182)</f>
        <v>130000</v>
      </c>
      <c r="E1181" s="138">
        <f>SUM(E1182)</f>
        <v>25963.77</v>
      </c>
      <c r="F1181" s="126">
        <f t="shared" si="53"/>
        <v>104036.23</v>
      </c>
      <c r="G1181" s="131">
        <f t="shared" si="52"/>
        <v>0.1997213076923077</v>
      </c>
      <c r="K1181" s="116"/>
    </row>
    <row r="1182" spans="1:11" s="9" customFormat="1" x14ac:dyDescent="0.2">
      <c r="A1182" s="32"/>
      <c r="B1182" s="23">
        <v>55</v>
      </c>
      <c r="C1182" s="53" t="s">
        <v>17</v>
      </c>
      <c r="D1182" s="98">
        <f>SUM(D1183)</f>
        <v>130000</v>
      </c>
      <c r="E1182" s="181">
        <f>SUM(E1183)</f>
        <v>25963.77</v>
      </c>
      <c r="F1182" s="126">
        <f t="shared" si="53"/>
        <v>104036.23</v>
      </c>
      <c r="G1182" s="131">
        <f t="shared" si="52"/>
        <v>0.1997213076923077</v>
      </c>
      <c r="K1182" s="116"/>
    </row>
    <row r="1183" spans="1:11" s="9" customFormat="1" x14ac:dyDescent="0.2">
      <c r="A1183" s="32"/>
      <c r="B1183" s="21">
        <v>5526</v>
      </c>
      <c r="C1183" s="54" t="s">
        <v>6</v>
      </c>
      <c r="D1183" s="88">
        <v>130000</v>
      </c>
      <c r="E1183" s="115">
        <v>25963.77</v>
      </c>
      <c r="F1183" s="140">
        <f t="shared" si="53"/>
        <v>104036.23</v>
      </c>
      <c r="G1183" s="123">
        <f t="shared" si="52"/>
        <v>0.1997213076923077</v>
      </c>
      <c r="K1183" s="116"/>
    </row>
    <row r="1184" spans="1:11" x14ac:dyDescent="0.2">
      <c r="A1184" s="32" t="s">
        <v>400</v>
      </c>
      <c r="B1184" s="10" t="s">
        <v>196</v>
      </c>
      <c r="C1184" s="74"/>
      <c r="D1184" s="97">
        <f>SUM(D1185+D1189+D1199)</f>
        <v>57776</v>
      </c>
      <c r="E1184" s="138">
        <f>SUM(E1185+E1189+E1199)</f>
        <v>5547.21</v>
      </c>
      <c r="F1184" s="126">
        <f t="shared" si="53"/>
        <v>52228.79</v>
      </c>
      <c r="G1184" s="131">
        <f t="shared" si="52"/>
        <v>9.6012358072556078E-2</v>
      </c>
    </row>
    <row r="1185" spans="1:11" s="9" customFormat="1" x14ac:dyDescent="0.2">
      <c r="A1185" s="32"/>
      <c r="B1185" s="10">
        <v>50</v>
      </c>
      <c r="C1185" s="60" t="s">
        <v>16</v>
      </c>
      <c r="D1185" s="97">
        <f>SUM(D1186+D1188)</f>
        <v>22350</v>
      </c>
      <c r="E1185" s="138">
        <f>SUM(E1186+E1188)</f>
        <v>3725</v>
      </c>
      <c r="F1185" s="126">
        <f t="shared" si="53"/>
        <v>18625</v>
      </c>
      <c r="G1185" s="131">
        <f t="shared" si="52"/>
        <v>0.16666666666666666</v>
      </c>
      <c r="K1185" s="116"/>
    </row>
    <row r="1186" spans="1:11" s="9" customFormat="1" x14ac:dyDescent="0.2">
      <c r="A1186" s="32"/>
      <c r="B1186" s="6">
        <v>500</v>
      </c>
      <c r="C1186" s="61" t="s">
        <v>161</v>
      </c>
      <c r="D1186" s="99">
        <f>SUM(D1187)</f>
        <v>16704</v>
      </c>
      <c r="E1186" s="137">
        <f>SUM(E1187)</f>
        <v>2784</v>
      </c>
      <c r="F1186" s="140">
        <f t="shared" si="53"/>
        <v>13920</v>
      </c>
      <c r="G1186" s="123">
        <f t="shared" si="52"/>
        <v>0.16666666666666666</v>
      </c>
      <c r="K1186" s="116"/>
    </row>
    <row r="1187" spans="1:11" s="9" customFormat="1" x14ac:dyDescent="0.2">
      <c r="A1187" s="32"/>
      <c r="B1187" s="6">
        <v>50020</v>
      </c>
      <c r="C1187" s="61" t="s">
        <v>168</v>
      </c>
      <c r="D1187" s="88">
        <v>16704</v>
      </c>
      <c r="E1187" s="115">
        <v>2784</v>
      </c>
      <c r="F1187" s="140">
        <f t="shared" si="53"/>
        <v>13920</v>
      </c>
      <c r="G1187" s="123">
        <f t="shared" si="52"/>
        <v>0.16666666666666666</v>
      </c>
      <c r="K1187" s="116"/>
    </row>
    <row r="1188" spans="1:11" s="9" customFormat="1" x14ac:dyDescent="0.2">
      <c r="A1188" s="32"/>
      <c r="B1188" s="6">
        <v>506</v>
      </c>
      <c r="C1188" s="61" t="s">
        <v>162</v>
      </c>
      <c r="D1188" s="88">
        <v>5646</v>
      </c>
      <c r="E1188" s="115">
        <v>941</v>
      </c>
      <c r="F1188" s="140">
        <f t="shared" si="53"/>
        <v>4705</v>
      </c>
      <c r="G1188" s="123">
        <f t="shared" si="52"/>
        <v>0.16666666666666666</v>
      </c>
      <c r="K1188" s="116"/>
    </row>
    <row r="1189" spans="1:11" s="9" customFormat="1" x14ac:dyDescent="0.2">
      <c r="A1189" s="32"/>
      <c r="B1189" s="23">
        <v>55</v>
      </c>
      <c r="C1189" s="53" t="s">
        <v>17</v>
      </c>
      <c r="D1189" s="98">
        <f>SUM(D1190:D1198)</f>
        <v>10426</v>
      </c>
      <c r="E1189" s="181">
        <f>SUM(E1190:E1198)</f>
        <v>1822.21</v>
      </c>
      <c r="F1189" s="126">
        <f t="shared" si="53"/>
        <v>8603.7900000000009</v>
      </c>
      <c r="G1189" s="131">
        <f t="shared" ref="G1189:G1246" si="54">E1189/D1189</f>
        <v>0.17477556109725687</v>
      </c>
      <c r="K1189" s="116"/>
    </row>
    <row r="1190" spans="1:11" s="9" customFormat="1" x14ac:dyDescent="0.2">
      <c r="A1190" s="32"/>
      <c r="B1190" s="6">
        <v>5500</v>
      </c>
      <c r="C1190" s="61" t="s">
        <v>18</v>
      </c>
      <c r="D1190" s="88">
        <v>750</v>
      </c>
      <c r="E1190" s="115">
        <v>183.93</v>
      </c>
      <c r="F1190" s="140">
        <f t="shared" si="53"/>
        <v>566.06999999999994</v>
      </c>
      <c r="G1190" s="123">
        <f t="shared" si="54"/>
        <v>0.24524000000000001</v>
      </c>
      <c r="K1190" s="116"/>
    </row>
    <row r="1191" spans="1:11" s="9" customFormat="1" x14ac:dyDescent="0.2">
      <c r="A1191" s="32"/>
      <c r="B1191" s="6">
        <v>5504</v>
      </c>
      <c r="C1191" s="61" t="s">
        <v>20</v>
      </c>
      <c r="D1191" s="88">
        <v>190</v>
      </c>
      <c r="E1191" s="115">
        <v>0</v>
      </c>
      <c r="F1191" s="140">
        <f t="shared" si="53"/>
        <v>190</v>
      </c>
      <c r="G1191" s="123">
        <f t="shared" si="54"/>
        <v>0</v>
      </c>
      <c r="K1191" s="116"/>
    </row>
    <row r="1192" spans="1:11" s="9" customFormat="1" x14ac:dyDescent="0.2">
      <c r="A1192" s="32"/>
      <c r="B1192" s="6">
        <v>5511</v>
      </c>
      <c r="C1192" s="61" t="s">
        <v>163</v>
      </c>
      <c r="D1192" s="88">
        <v>8386</v>
      </c>
      <c r="E1192" s="115">
        <v>1576.57</v>
      </c>
      <c r="F1192" s="140">
        <f t="shared" si="53"/>
        <v>6809.43</v>
      </c>
      <c r="G1192" s="123">
        <f t="shared" si="54"/>
        <v>0.18800023849272596</v>
      </c>
      <c r="K1192" s="116"/>
    </row>
    <row r="1193" spans="1:11" s="9" customFormat="1" x14ac:dyDescent="0.2">
      <c r="A1193" s="32"/>
      <c r="B1193" s="6">
        <v>5514</v>
      </c>
      <c r="C1193" s="61" t="s">
        <v>164</v>
      </c>
      <c r="D1193" s="88">
        <v>325</v>
      </c>
      <c r="E1193" s="115">
        <v>61.71</v>
      </c>
      <c r="F1193" s="140">
        <f t="shared" si="53"/>
        <v>263.29000000000002</v>
      </c>
      <c r="G1193" s="123">
        <f t="shared" si="54"/>
        <v>0.18987692307692308</v>
      </c>
      <c r="K1193" s="116"/>
    </row>
    <row r="1194" spans="1:11" s="9" customFormat="1" x14ac:dyDescent="0.2">
      <c r="A1194" s="32"/>
      <c r="B1194" s="6">
        <v>5515</v>
      </c>
      <c r="C1194" s="61" t="s">
        <v>22</v>
      </c>
      <c r="D1194" s="88">
        <v>450</v>
      </c>
      <c r="E1194" s="115">
        <v>0</v>
      </c>
      <c r="F1194" s="140">
        <f t="shared" si="53"/>
        <v>450</v>
      </c>
      <c r="G1194" s="123">
        <f t="shared" si="54"/>
        <v>0</v>
      </c>
      <c r="K1194" s="116"/>
    </row>
    <row r="1195" spans="1:11" s="9" customFormat="1" x14ac:dyDescent="0.2">
      <c r="A1195" s="32"/>
      <c r="B1195" s="6">
        <v>5522</v>
      </c>
      <c r="C1195" s="61" t="s">
        <v>63</v>
      </c>
      <c r="D1195" s="88">
        <v>20</v>
      </c>
      <c r="E1195" s="115">
        <v>0</v>
      </c>
      <c r="F1195" s="140">
        <f t="shared" si="53"/>
        <v>20</v>
      </c>
      <c r="G1195" s="123">
        <f t="shared" si="54"/>
        <v>0</v>
      </c>
      <c r="K1195" s="116"/>
    </row>
    <row r="1196" spans="1:11" s="9" customFormat="1" x14ac:dyDescent="0.2">
      <c r="A1196" s="32"/>
      <c r="B1196" s="6">
        <v>5524</v>
      </c>
      <c r="C1196" s="61" t="s">
        <v>24</v>
      </c>
      <c r="D1196" s="88">
        <v>190</v>
      </c>
      <c r="E1196" s="115">
        <v>0</v>
      </c>
      <c r="F1196" s="140">
        <f t="shared" si="53"/>
        <v>190</v>
      </c>
      <c r="G1196" s="123">
        <f t="shared" si="54"/>
        <v>0</v>
      </c>
      <c r="K1196" s="116"/>
    </row>
    <row r="1197" spans="1:11" s="9" customFormat="1" x14ac:dyDescent="0.2">
      <c r="A1197" s="32"/>
      <c r="B1197" s="6">
        <v>5525</v>
      </c>
      <c r="C1197" s="61" t="s">
        <v>37</v>
      </c>
      <c r="D1197" s="88">
        <v>80</v>
      </c>
      <c r="E1197" s="115">
        <v>0</v>
      </c>
      <c r="F1197" s="140">
        <f t="shared" si="53"/>
        <v>80</v>
      </c>
      <c r="G1197" s="123">
        <f t="shared" si="54"/>
        <v>0</v>
      </c>
      <c r="K1197" s="116"/>
    </row>
    <row r="1198" spans="1:11" s="9" customFormat="1" x14ac:dyDescent="0.2">
      <c r="A1198" s="32"/>
      <c r="B1198" s="6">
        <v>5539</v>
      </c>
      <c r="C1198" s="61" t="s">
        <v>178</v>
      </c>
      <c r="D1198" s="88">
        <v>35</v>
      </c>
      <c r="E1198" s="115">
        <v>0</v>
      </c>
      <c r="F1198" s="140">
        <f t="shared" si="53"/>
        <v>35</v>
      </c>
      <c r="G1198" s="123">
        <f t="shared" si="54"/>
        <v>0</v>
      </c>
      <c r="K1198" s="116"/>
    </row>
    <row r="1199" spans="1:11" s="9" customFormat="1" x14ac:dyDescent="0.2">
      <c r="A1199" s="32"/>
      <c r="B1199" s="10">
        <v>15</v>
      </c>
      <c r="C1199" s="60" t="s">
        <v>186</v>
      </c>
      <c r="D1199" s="96">
        <f>SUM(D1200)</f>
        <v>25000</v>
      </c>
      <c r="E1199" s="132">
        <f>SUM(E1200)</f>
        <v>0</v>
      </c>
      <c r="F1199" s="126">
        <f t="shared" si="53"/>
        <v>25000</v>
      </c>
      <c r="G1199" s="131">
        <f t="shared" si="54"/>
        <v>0</v>
      </c>
      <c r="K1199" s="116"/>
    </row>
    <row r="1200" spans="1:11" s="9" customFormat="1" ht="25.5" x14ac:dyDescent="0.2">
      <c r="A1200" s="32"/>
      <c r="B1200" s="6">
        <v>1554</v>
      </c>
      <c r="C1200" s="54" t="s">
        <v>480</v>
      </c>
      <c r="D1200" s="88">
        <f>SUM(D1201)</f>
        <v>25000</v>
      </c>
      <c r="E1200" s="143">
        <f>SUM(E1201)</f>
        <v>0</v>
      </c>
      <c r="F1200" s="140">
        <f t="shared" si="53"/>
        <v>25000</v>
      </c>
      <c r="G1200" s="123">
        <f t="shared" si="54"/>
        <v>0</v>
      </c>
      <c r="K1200" s="116"/>
    </row>
    <row r="1201" spans="1:11" s="9" customFormat="1" ht="25.5" x14ac:dyDescent="0.2">
      <c r="A1201" s="32"/>
      <c r="B1201" s="6"/>
      <c r="C1201" s="54" t="s">
        <v>489</v>
      </c>
      <c r="D1201" s="88">
        <v>25000</v>
      </c>
      <c r="E1201" s="115">
        <v>0</v>
      </c>
      <c r="F1201" s="140">
        <f t="shared" si="53"/>
        <v>25000</v>
      </c>
      <c r="G1201" s="123">
        <f t="shared" si="54"/>
        <v>0</v>
      </c>
      <c r="K1201" s="116"/>
    </row>
    <row r="1202" spans="1:11" s="9" customFormat="1" x14ac:dyDescent="0.2">
      <c r="A1202" s="32" t="s">
        <v>586</v>
      </c>
      <c r="B1202" s="10" t="s">
        <v>587</v>
      </c>
      <c r="C1202" s="61"/>
      <c r="D1202" s="96">
        <f>SUM(D1203+D1218)</f>
        <v>87507</v>
      </c>
      <c r="E1202" s="132">
        <f>SUM(E1203+E1218)</f>
        <v>13420.21</v>
      </c>
      <c r="F1202" s="126">
        <f t="shared" si="53"/>
        <v>74086.790000000008</v>
      </c>
      <c r="G1202" s="131">
        <f t="shared" si="54"/>
        <v>0.15336155964665682</v>
      </c>
      <c r="K1202" s="116"/>
    </row>
    <row r="1203" spans="1:11" s="9" customFormat="1" x14ac:dyDescent="0.2">
      <c r="A1203" s="32" t="s">
        <v>401</v>
      </c>
      <c r="B1203" s="10" t="s">
        <v>126</v>
      </c>
      <c r="C1203" s="74"/>
      <c r="D1203" s="97">
        <f>SUM(D1204+D1206+D1210)</f>
        <v>69837</v>
      </c>
      <c r="E1203" s="138">
        <f>SUM(E1204+E1206+E1210)</f>
        <v>10319.64</v>
      </c>
      <c r="F1203" s="126">
        <f t="shared" si="53"/>
        <v>59517.36</v>
      </c>
      <c r="G1203" s="131">
        <f t="shared" si="54"/>
        <v>0.14776751578676059</v>
      </c>
      <c r="K1203" s="116"/>
    </row>
    <row r="1204" spans="1:11" s="9" customFormat="1" ht="25.5" x14ac:dyDescent="0.2">
      <c r="A1204" s="32"/>
      <c r="B1204" s="22">
        <v>413</v>
      </c>
      <c r="C1204" s="63" t="s">
        <v>92</v>
      </c>
      <c r="D1204" s="89">
        <f>SUM(D1205)</f>
        <v>7500</v>
      </c>
      <c r="E1204" s="180">
        <f>SUM(E1205)</f>
        <v>2055.17</v>
      </c>
      <c r="F1204" s="126">
        <f t="shared" si="53"/>
        <v>5444.83</v>
      </c>
      <c r="G1204" s="131">
        <f t="shared" si="54"/>
        <v>0.27402266666666669</v>
      </c>
      <c r="K1204" s="116"/>
    </row>
    <row r="1205" spans="1:11" ht="25.5" x14ac:dyDescent="0.2">
      <c r="A1205" s="34"/>
      <c r="B1205" s="20">
        <v>4138</v>
      </c>
      <c r="C1205" s="62" t="s">
        <v>66</v>
      </c>
      <c r="D1205" s="88">
        <v>7500</v>
      </c>
      <c r="E1205" s="115">
        <v>2055.17</v>
      </c>
      <c r="F1205" s="140">
        <f t="shared" si="53"/>
        <v>5444.83</v>
      </c>
      <c r="G1205" s="123">
        <f t="shared" si="54"/>
        <v>0.27402266666666669</v>
      </c>
    </row>
    <row r="1206" spans="1:11" s="9" customFormat="1" x14ac:dyDescent="0.2">
      <c r="A1206" s="32"/>
      <c r="B1206" s="10">
        <v>50</v>
      </c>
      <c r="C1206" s="60" t="s">
        <v>16</v>
      </c>
      <c r="D1206" s="97">
        <f>SUM(D1207+D1209)</f>
        <v>49774</v>
      </c>
      <c r="E1206" s="138">
        <f>SUM(E1207+E1209)</f>
        <v>6422.4</v>
      </c>
      <c r="F1206" s="126">
        <f t="shared" si="53"/>
        <v>43351.6</v>
      </c>
      <c r="G1206" s="131">
        <f t="shared" si="54"/>
        <v>0.12903122111945994</v>
      </c>
      <c r="K1206" s="116"/>
    </row>
    <row r="1207" spans="1:11" s="9" customFormat="1" x14ac:dyDescent="0.2">
      <c r="A1207" s="32"/>
      <c r="B1207" s="6">
        <v>500</v>
      </c>
      <c r="C1207" s="61" t="s">
        <v>161</v>
      </c>
      <c r="D1207" s="99">
        <f>SUM(D1208)</f>
        <v>37200</v>
      </c>
      <c r="E1207" s="137">
        <f>SUM(E1208)</f>
        <v>4800</v>
      </c>
      <c r="F1207" s="140">
        <f t="shared" si="53"/>
        <v>32400</v>
      </c>
      <c r="G1207" s="123">
        <f t="shared" si="54"/>
        <v>0.12903225806451613</v>
      </c>
      <c r="K1207" s="116"/>
    </row>
    <row r="1208" spans="1:11" s="9" customFormat="1" x14ac:dyDescent="0.2">
      <c r="A1208" s="32"/>
      <c r="B1208" s="6">
        <v>50020</v>
      </c>
      <c r="C1208" s="61" t="s">
        <v>168</v>
      </c>
      <c r="D1208" s="88">
        <v>37200</v>
      </c>
      <c r="E1208" s="115">
        <v>4800</v>
      </c>
      <c r="F1208" s="140">
        <f t="shared" si="53"/>
        <v>32400</v>
      </c>
      <c r="G1208" s="123">
        <f t="shared" si="54"/>
        <v>0.12903225806451613</v>
      </c>
      <c r="K1208" s="116"/>
    </row>
    <row r="1209" spans="1:11" s="9" customFormat="1" x14ac:dyDescent="0.2">
      <c r="A1209" s="32"/>
      <c r="B1209" s="6">
        <v>506</v>
      </c>
      <c r="C1209" s="61" t="s">
        <v>162</v>
      </c>
      <c r="D1209" s="88">
        <v>12574</v>
      </c>
      <c r="E1209" s="115">
        <v>1622.4</v>
      </c>
      <c r="F1209" s="140">
        <f t="shared" si="53"/>
        <v>10951.6</v>
      </c>
      <c r="G1209" s="123">
        <f t="shared" si="54"/>
        <v>0.12902815333227294</v>
      </c>
      <c r="K1209" s="116"/>
    </row>
    <row r="1210" spans="1:11" s="9" customFormat="1" x14ac:dyDescent="0.2">
      <c r="A1210" s="32"/>
      <c r="B1210" s="23">
        <v>55</v>
      </c>
      <c r="C1210" s="53" t="s">
        <v>17</v>
      </c>
      <c r="D1210" s="98">
        <f>SUM(D1211:D1217)</f>
        <v>12563</v>
      </c>
      <c r="E1210" s="181">
        <f>SUM(E1211:E1217)</f>
        <v>1842.07</v>
      </c>
      <c r="F1210" s="126">
        <f t="shared" si="53"/>
        <v>10720.93</v>
      </c>
      <c r="G1210" s="131">
        <f t="shared" si="54"/>
        <v>0.14662660192629148</v>
      </c>
      <c r="K1210" s="116"/>
    </row>
    <row r="1211" spans="1:11" s="9" customFormat="1" x14ac:dyDescent="0.2">
      <c r="A1211" s="32"/>
      <c r="B1211" s="6">
        <v>5500</v>
      </c>
      <c r="C1211" s="61" t="s">
        <v>18</v>
      </c>
      <c r="D1211" s="88">
        <v>200</v>
      </c>
      <c r="E1211" s="115">
        <v>127.24</v>
      </c>
      <c r="F1211" s="140">
        <f t="shared" si="53"/>
        <v>72.760000000000005</v>
      </c>
      <c r="G1211" s="123">
        <f t="shared" si="54"/>
        <v>0.63619999999999999</v>
      </c>
      <c r="K1211" s="116"/>
    </row>
    <row r="1212" spans="1:11" s="9" customFormat="1" x14ac:dyDescent="0.2">
      <c r="A1212" s="32"/>
      <c r="B1212" s="6">
        <v>5504</v>
      </c>
      <c r="C1212" s="61" t="s">
        <v>20</v>
      </c>
      <c r="D1212" s="88">
        <v>520</v>
      </c>
      <c r="E1212" s="115">
        <v>0</v>
      </c>
      <c r="F1212" s="140">
        <f t="shared" si="53"/>
        <v>520</v>
      </c>
      <c r="G1212" s="123">
        <f t="shared" si="54"/>
        <v>0</v>
      </c>
      <c r="K1212" s="116"/>
    </row>
    <row r="1213" spans="1:11" x14ac:dyDescent="0.2">
      <c r="A1213" s="34"/>
      <c r="B1213" s="21">
        <v>5513</v>
      </c>
      <c r="C1213" s="54" t="s">
        <v>21</v>
      </c>
      <c r="D1213" s="88">
        <v>2500</v>
      </c>
      <c r="E1213" s="115">
        <v>617.4</v>
      </c>
      <c r="F1213" s="140">
        <f t="shared" si="53"/>
        <v>1882.6</v>
      </c>
      <c r="G1213" s="123">
        <f t="shared" si="54"/>
        <v>0.24695999999999999</v>
      </c>
    </row>
    <row r="1214" spans="1:11" x14ac:dyDescent="0.2">
      <c r="A1214" s="34"/>
      <c r="B1214" s="6">
        <v>5514</v>
      </c>
      <c r="C1214" s="61" t="s">
        <v>164</v>
      </c>
      <c r="D1214" s="88">
        <v>2324</v>
      </c>
      <c r="E1214" s="115">
        <v>130.79</v>
      </c>
      <c r="F1214" s="140">
        <f t="shared" si="53"/>
        <v>2193.21</v>
      </c>
      <c r="G1214" s="123">
        <f t="shared" si="54"/>
        <v>5.6277969018932873E-2</v>
      </c>
    </row>
    <row r="1215" spans="1:11" x14ac:dyDescent="0.2">
      <c r="A1215" s="34"/>
      <c r="B1215" s="6">
        <v>5525</v>
      </c>
      <c r="C1215" s="61" t="s">
        <v>37</v>
      </c>
      <c r="D1215" s="88">
        <v>2500</v>
      </c>
      <c r="E1215" s="115">
        <v>0</v>
      </c>
      <c r="F1215" s="140">
        <f t="shared" si="53"/>
        <v>2500</v>
      </c>
      <c r="G1215" s="123">
        <f t="shared" si="54"/>
        <v>0</v>
      </c>
    </row>
    <row r="1216" spans="1:11" x14ac:dyDescent="0.2">
      <c r="A1216" s="34"/>
      <c r="B1216" s="21">
        <v>5526</v>
      </c>
      <c r="C1216" s="54" t="s">
        <v>6</v>
      </c>
      <c r="D1216" s="88">
        <v>4119</v>
      </c>
      <c r="E1216" s="115">
        <v>966.64</v>
      </c>
      <c r="F1216" s="140">
        <f t="shared" si="53"/>
        <v>3152.36</v>
      </c>
      <c r="G1216" s="123">
        <f t="shared" si="54"/>
        <v>0.23467831998057781</v>
      </c>
    </row>
    <row r="1217" spans="1:7" x14ac:dyDescent="0.2">
      <c r="A1217" s="34"/>
      <c r="B1217" s="21">
        <v>5532</v>
      </c>
      <c r="C1217" s="54" t="s">
        <v>61</v>
      </c>
      <c r="D1217" s="88">
        <v>400</v>
      </c>
      <c r="E1217" s="115">
        <v>0</v>
      </c>
      <c r="F1217" s="140">
        <f t="shared" si="53"/>
        <v>400</v>
      </c>
      <c r="G1217" s="123">
        <f t="shared" si="54"/>
        <v>0</v>
      </c>
    </row>
    <row r="1218" spans="1:7" x14ac:dyDescent="0.2">
      <c r="A1218" s="32" t="s">
        <v>402</v>
      </c>
      <c r="B1218" s="10" t="s">
        <v>366</v>
      </c>
      <c r="C1218" s="74"/>
      <c r="D1218" s="98">
        <f>SUM(D1219+D1223)</f>
        <v>17670</v>
      </c>
      <c r="E1218" s="181">
        <f>SUM(E1219+E1223)</f>
        <v>3100.5699999999997</v>
      </c>
      <c r="F1218" s="126">
        <f t="shared" si="53"/>
        <v>14569.43</v>
      </c>
      <c r="G1218" s="131">
        <f t="shared" si="54"/>
        <v>0.17547085455574418</v>
      </c>
    </row>
    <row r="1219" spans="1:7" x14ac:dyDescent="0.2">
      <c r="A1219" s="34"/>
      <c r="B1219" s="10">
        <v>50</v>
      </c>
      <c r="C1219" s="60" t="s">
        <v>16</v>
      </c>
      <c r="D1219" s="97">
        <f>SUM(D1220+D1222)</f>
        <v>11239</v>
      </c>
      <c r="E1219" s="138">
        <f>SUM(E1220+E1222)</f>
        <v>1873.2</v>
      </c>
      <c r="F1219" s="126">
        <f t="shared" si="53"/>
        <v>9365.7999999999993</v>
      </c>
      <c r="G1219" s="131">
        <f t="shared" si="54"/>
        <v>0.1666696325295845</v>
      </c>
    </row>
    <row r="1220" spans="1:7" x14ac:dyDescent="0.2">
      <c r="A1220" s="34"/>
      <c r="B1220" s="6">
        <v>500</v>
      </c>
      <c r="C1220" s="61" t="s">
        <v>161</v>
      </c>
      <c r="D1220" s="99">
        <f>SUM(D1221)</f>
        <v>8400</v>
      </c>
      <c r="E1220" s="137">
        <f>SUM(E1221)</f>
        <v>1400</v>
      </c>
      <c r="F1220" s="140">
        <f t="shared" si="53"/>
        <v>7000</v>
      </c>
      <c r="G1220" s="123">
        <f t="shared" si="54"/>
        <v>0.16666666666666666</v>
      </c>
    </row>
    <row r="1221" spans="1:7" x14ac:dyDescent="0.2">
      <c r="A1221" s="34"/>
      <c r="B1221" s="6">
        <v>50020</v>
      </c>
      <c r="C1221" s="61" t="s">
        <v>168</v>
      </c>
      <c r="D1221" s="88">
        <v>8400</v>
      </c>
      <c r="E1221" s="115">
        <v>1400</v>
      </c>
      <c r="F1221" s="140">
        <f t="shared" si="53"/>
        <v>7000</v>
      </c>
      <c r="G1221" s="123">
        <f t="shared" si="54"/>
        <v>0.16666666666666666</v>
      </c>
    </row>
    <row r="1222" spans="1:7" x14ac:dyDescent="0.2">
      <c r="A1222" s="34"/>
      <c r="B1222" s="6">
        <v>506</v>
      </c>
      <c r="C1222" s="61" t="s">
        <v>162</v>
      </c>
      <c r="D1222" s="88">
        <v>2839</v>
      </c>
      <c r="E1222" s="115">
        <v>473.2</v>
      </c>
      <c r="F1222" s="140">
        <f t="shared" si="53"/>
        <v>2365.8000000000002</v>
      </c>
      <c r="G1222" s="123">
        <f t="shared" si="54"/>
        <v>0.16667840789010213</v>
      </c>
    </row>
    <row r="1223" spans="1:7" x14ac:dyDescent="0.2">
      <c r="A1223" s="34"/>
      <c r="B1223" s="23">
        <v>55</v>
      </c>
      <c r="C1223" s="53" t="s">
        <v>17</v>
      </c>
      <c r="D1223" s="98">
        <f>SUM(D1224:D1228)</f>
        <v>6431</v>
      </c>
      <c r="E1223" s="181">
        <f>SUM(E1224:E1228)</f>
        <v>1227.3699999999999</v>
      </c>
      <c r="F1223" s="126">
        <f t="shared" si="53"/>
        <v>5203.63</v>
      </c>
      <c r="G1223" s="131">
        <f t="shared" si="54"/>
        <v>0.19085212253148809</v>
      </c>
    </row>
    <row r="1224" spans="1:7" x14ac:dyDescent="0.2">
      <c r="A1224" s="34"/>
      <c r="B1224" s="6">
        <v>5500</v>
      </c>
      <c r="C1224" s="61" t="s">
        <v>18</v>
      </c>
      <c r="D1224" s="88">
        <v>100</v>
      </c>
      <c r="E1224" s="115">
        <v>0</v>
      </c>
      <c r="F1224" s="140">
        <f t="shared" si="53"/>
        <v>100</v>
      </c>
      <c r="G1224" s="123">
        <f t="shared" si="54"/>
        <v>0</v>
      </c>
    </row>
    <row r="1225" spans="1:7" x14ac:dyDescent="0.2">
      <c r="A1225" s="34"/>
      <c r="B1225" s="6">
        <v>5504</v>
      </c>
      <c r="C1225" s="61" t="s">
        <v>20</v>
      </c>
      <c r="D1225" s="88">
        <v>150</v>
      </c>
      <c r="E1225" s="115">
        <v>0</v>
      </c>
      <c r="F1225" s="140">
        <f t="shared" si="53"/>
        <v>150</v>
      </c>
      <c r="G1225" s="123">
        <f t="shared" si="54"/>
        <v>0</v>
      </c>
    </row>
    <row r="1226" spans="1:7" x14ac:dyDescent="0.2">
      <c r="A1226" s="34"/>
      <c r="B1226" s="6">
        <v>5511</v>
      </c>
      <c r="C1226" s="61" t="s">
        <v>163</v>
      </c>
      <c r="D1226" s="88">
        <v>3393</v>
      </c>
      <c r="E1226" s="115">
        <v>750.92</v>
      </c>
      <c r="F1226" s="140">
        <f t="shared" si="53"/>
        <v>2642.08</v>
      </c>
      <c r="G1226" s="123">
        <f t="shared" si="54"/>
        <v>0.22131447096964338</v>
      </c>
    </row>
    <row r="1227" spans="1:7" x14ac:dyDescent="0.2">
      <c r="A1227" s="34"/>
      <c r="B1227" s="21">
        <v>5513</v>
      </c>
      <c r="C1227" s="54" t="s">
        <v>21</v>
      </c>
      <c r="D1227" s="88">
        <v>2580</v>
      </c>
      <c r="E1227" s="115">
        <v>476.45</v>
      </c>
      <c r="F1227" s="140">
        <f t="shared" si="53"/>
        <v>2103.5500000000002</v>
      </c>
      <c r="G1227" s="123">
        <f t="shared" si="54"/>
        <v>0.18467054263565891</v>
      </c>
    </row>
    <row r="1228" spans="1:7" x14ac:dyDescent="0.2">
      <c r="A1228" s="34"/>
      <c r="B1228" s="21">
        <v>5515</v>
      </c>
      <c r="C1228" s="54" t="s">
        <v>22</v>
      </c>
      <c r="D1228" s="88">
        <v>208</v>
      </c>
      <c r="E1228" s="115">
        <v>0</v>
      </c>
      <c r="F1228" s="140">
        <f t="shared" si="53"/>
        <v>208</v>
      </c>
      <c r="G1228" s="123">
        <f t="shared" si="54"/>
        <v>0</v>
      </c>
    </row>
    <row r="1229" spans="1:7" x14ac:dyDescent="0.2">
      <c r="A1229" s="32" t="s">
        <v>364</v>
      </c>
      <c r="B1229" s="10" t="s">
        <v>365</v>
      </c>
      <c r="C1229" s="74"/>
      <c r="D1229" s="98">
        <f>SUM(D1230+D1232)</f>
        <v>149702</v>
      </c>
      <c r="E1229" s="181">
        <f>SUM(E1230+E1232)</f>
        <v>39770.080000000002</v>
      </c>
      <c r="F1229" s="126">
        <f t="shared" si="53"/>
        <v>109931.92</v>
      </c>
      <c r="G1229" s="131">
        <f t="shared" si="54"/>
        <v>0.26566164780697654</v>
      </c>
    </row>
    <row r="1230" spans="1:7" ht="25.5" x14ac:dyDescent="0.2">
      <c r="A1230" s="34"/>
      <c r="B1230" s="22">
        <v>413</v>
      </c>
      <c r="C1230" s="63" t="s">
        <v>92</v>
      </c>
      <c r="D1230" s="98">
        <f>SUM(D1231)</f>
        <v>13140</v>
      </c>
      <c r="E1230" s="181">
        <f>SUM(E1231)</f>
        <v>3004</v>
      </c>
      <c r="F1230" s="126">
        <f t="shared" si="53"/>
        <v>10136</v>
      </c>
      <c r="G1230" s="131">
        <f t="shared" si="54"/>
        <v>0.22861491628614916</v>
      </c>
    </row>
    <row r="1231" spans="1:7" x14ac:dyDescent="0.2">
      <c r="A1231" s="34"/>
      <c r="B1231" s="20">
        <v>4130</v>
      </c>
      <c r="C1231" s="62" t="s">
        <v>27</v>
      </c>
      <c r="D1231" s="88">
        <v>13140</v>
      </c>
      <c r="E1231" s="115">
        <v>3004</v>
      </c>
      <c r="F1231" s="140">
        <f t="shared" si="53"/>
        <v>10136</v>
      </c>
      <c r="G1231" s="123">
        <f t="shared" si="54"/>
        <v>0.22861491628614916</v>
      </c>
    </row>
    <row r="1232" spans="1:7" x14ac:dyDescent="0.2">
      <c r="A1232" s="34"/>
      <c r="B1232" s="23">
        <v>55</v>
      </c>
      <c r="C1232" s="53" t="s">
        <v>17</v>
      </c>
      <c r="D1232" s="98">
        <f>SUM(D1233)</f>
        <v>136562</v>
      </c>
      <c r="E1232" s="181">
        <f>SUM(E1233)</f>
        <v>36766.080000000002</v>
      </c>
      <c r="F1232" s="126">
        <f t="shared" si="53"/>
        <v>99795.92</v>
      </c>
      <c r="G1232" s="131">
        <f t="shared" si="54"/>
        <v>0.26922628549669747</v>
      </c>
    </row>
    <row r="1233" spans="1:11" x14ac:dyDescent="0.2">
      <c r="A1233" s="34"/>
      <c r="B1233" s="21">
        <v>5526</v>
      </c>
      <c r="C1233" s="54" t="s">
        <v>6</v>
      </c>
      <c r="D1233" s="88">
        <v>136562</v>
      </c>
      <c r="E1233" s="115">
        <v>36766.080000000002</v>
      </c>
      <c r="F1233" s="140">
        <f t="shared" si="53"/>
        <v>99795.92</v>
      </c>
      <c r="G1233" s="123">
        <f t="shared" si="54"/>
        <v>0.26922628549669747</v>
      </c>
    </row>
    <row r="1234" spans="1:11" x14ac:dyDescent="0.2">
      <c r="A1234" s="32" t="s">
        <v>588</v>
      </c>
      <c r="B1234" s="10" t="s">
        <v>589</v>
      </c>
      <c r="C1234" s="53"/>
      <c r="D1234" s="96">
        <f>SUM(D1235+D1250+D1258+D1261)</f>
        <v>258754</v>
      </c>
      <c r="E1234" s="132">
        <f>SUM(E1235+E1250+E1258+E1261)</f>
        <v>41788.939999999995</v>
      </c>
      <c r="F1234" s="126">
        <f t="shared" si="53"/>
        <v>216965.06</v>
      </c>
      <c r="G1234" s="131">
        <f t="shared" si="54"/>
        <v>0.16150065312999989</v>
      </c>
    </row>
    <row r="1235" spans="1:11" s="9" customFormat="1" x14ac:dyDescent="0.2">
      <c r="A1235" s="32" t="s">
        <v>403</v>
      </c>
      <c r="B1235" s="10" t="s">
        <v>127</v>
      </c>
      <c r="C1235" s="74"/>
      <c r="D1235" s="97">
        <f>SUM(D1236+D1239+D1243)</f>
        <v>196817</v>
      </c>
      <c r="E1235" s="138">
        <f>SUM(E1236+E1239+E1243)</f>
        <v>29694.059999999998</v>
      </c>
      <c r="F1235" s="126">
        <f t="shared" si="53"/>
        <v>167122.94</v>
      </c>
      <c r="G1235" s="131">
        <f t="shared" si="54"/>
        <v>0.15087141862745596</v>
      </c>
      <c r="K1235" s="116"/>
    </row>
    <row r="1236" spans="1:11" s="9" customFormat="1" ht="25.5" x14ac:dyDescent="0.2">
      <c r="A1236" s="32"/>
      <c r="B1236" s="22">
        <v>413</v>
      </c>
      <c r="C1236" s="63" t="s">
        <v>92</v>
      </c>
      <c r="D1236" s="89">
        <f>SUM(D1237:D1238)</f>
        <v>73000</v>
      </c>
      <c r="E1236" s="180">
        <f>SUM(E1237:E1238)</f>
        <v>7204.99</v>
      </c>
      <c r="F1236" s="126">
        <f t="shared" si="53"/>
        <v>65795.009999999995</v>
      </c>
      <c r="G1236" s="131">
        <f t="shared" si="54"/>
        <v>9.8698493150684935E-2</v>
      </c>
      <c r="K1236" s="116"/>
    </row>
    <row r="1237" spans="1:11" x14ac:dyDescent="0.2">
      <c r="A1237" s="34"/>
      <c r="B1237" s="20">
        <v>4130</v>
      </c>
      <c r="C1237" s="62" t="s">
        <v>27</v>
      </c>
      <c r="D1237" s="88">
        <v>34500</v>
      </c>
      <c r="E1237" s="115">
        <v>2889.85</v>
      </c>
      <c r="F1237" s="140">
        <f t="shared" si="53"/>
        <v>31610.15</v>
      </c>
      <c r="G1237" s="123">
        <f t="shared" si="54"/>
        <v>8.3763768115942022E-2</v>
      </c>
      <c r="J1237" s="113"/>
    </row>
    <row r="1238" spans="1:11" x14ac:dyDescent="0.2">
      <c r="A1238" s="34"/>
      <c r="B1238" s="20">
        <v>4134</v>
      </c>
      <c r="C1238" s="62" t="s">
        <v>334</v>
      </c>
      <c r="D1238" s="88">
        <v>38500</v>
      </c>
      <c r="E1238" s="115">
        <v>4315.1400000000003</v>
      </c>
      <c r="F1238" s="140">
        <f t="shared" si="53"/>
        <v>34184.86</v>
      </c>
      <c r="G1238" s="123">
        <f t="shared" si="54"/>
        <v>0.11208155844155845</v>
      </c>
    </row>
    <row r="1239" spans="1:11" x14ac:dyDescent="0.2">
      <c r="A1239" s="34"/>
      <c r="B1239" s="10">
        <v>50</v>
      </c>
      <c r="C1239" s="60" t="s">
        <v>16</v>
      </c>
      <c r="D1239" s="89">
        <f>SUM(D1240+D1242)</f>
        <v>100607</v>
      </c>
      <c r="E1239" s="180">
        <f>SUM(E1240+E1242)</f>
        <v>14635.38</v>
      </c>
      <c r="F1239" s="126">
        <f t="shared" si="53"/>
        <v>85971.62</v>
      </c>
      <c r="G1239" s="131">
        <f t="shared" si="54"/>
        <v>0.14547079229079488</v>
      </c>
    </row>
    <row r="1240" spans="1:11" x14ac:dyDescent="0.2">
      <c r="A1240" s="34"/>
      <c r="B1240" s="6">
        <v>500</v>
      </c>
      <c r="C1240" s="61" t="s">
        <v>161</v>
      </c>
      <c r="D1240" s="90">
        <f>SUM(D1241)</f>
        <v>75192</v>
      </c>
      <c r="E1240" s="184">
        <f>SUM(E1241)</f>
        <v>10972.63</v>
      </c>
      <c r="F1240" s="140">
        <f t="shared" si="53"/>
        <v>64219.37</v>
      </c>
      <c r="G1240" s="123">
        <f t="shared" si="54"/>
        <v>0.14592815725077135</v>
      </c>
    </row>
    <row r="1241" spans="1:11" x14ac:dyDescent="0.2">
      <c r="A1241" s="34"/>
      <c r="B1241" s="6">
        <v>50020</v>
      </c>
      <c r="C1241" s="61" t="s">
        <v>168</v>
      </c>
      <c r="D1241" s="88">
        <v>75192</v>
      </c>
      <c r="E1241" s="115">
        <v>10972.63</v>
      </c>
      <c r="F1241" s="140">
        <f t="shared" ref="F1241:F1293" si="55">D1241-E1241</f>
        <v>64219.37</v>
      </c>
      <c r="G1241" s="123">
        <f t="shared" si="54"/>
        <v>0.14592815725077135</v>
      </c>
    </row>
    <row r="1242" spans="1:11" x14ac:dyDescent="0.2">
      <c r="A1242" s="34"/>
      <c r="B1242" s="6">
        <v>506</v>
      </c>
      <c r="C1242" s="61" t="s">
        <v>162</v>
      </c>
      <c r="D1242" s="88">
        <v>25415</v>
      </c>
      <c r="E1242" s="115">
        <v>3662.75</v>
      </c>
      <c r="F1242" s="140">
        <f t="shared" si="55"/>
        <v>21752.25</v>
      </c>
      <c r="G1242" s="123">
        <f t="shared" si="54"/>
        <v>0.14411764705882352</v>
      </c>
    </row>
    <row r="1243" spans="1:11" s="9" customFormat="1" x14ac:dyDescent="0.2">
      <c r="A1243" s="32"/>
      <c r="B1243" s="23">
        <v>55</v>
      </c>
      <c r="C1243" s="53" t="s">
        <v>17</v>
      </c>
      <c r="D1243" s="98">
        <f>SUM(D1244:D1249)</f>
        <v>23210</v>
      </c>
      <c r="E1243" s="181">
        <f>SUM(E1244:E1249)</f>
        <v>7853.6900000000005</v>
      </c>
      <c r="F1243" s="126">
        <f t="shared" si="55"/>
        <v>15356.31</v>
      </c>
      <c r="G1243" s="131">
        <f t="shared" si="54"/>
        <v>0.33837526928048256</v>
      </c>
      <c r="K1243" s="116"/>
    </row>
    <row r="1244" spans="1:11" s="9" customFormat="1" x14ac:dyDescent="0.2">
      <c r="A1244" s="32"/>
      <c r="B1244" s="6">
        <v>5500</v>
      </c>
      <c r="C1244" s="61" t="s">
        <v>18</v>
      </c>
      <c r="D1244" s="88">
        <v>240</v>
      </c>
      <c r="E1244" s="115">
        <v>44.06</v>
      </c>
      <c r="F1244" s="140">
        <f t="shared" si="55"/>
        <v>195.94</v>
      </c>
      <c r="G1244" s="123">
        <f t="shared" si="54"/>
        <v>0.18358333333333335</v>
      </c>
      <c r="K1244" s="116"/>
    </row>
    <row r="1245" spans="1:11" s="9" customFormat="1" x14ac:dyDescent="0.2">
      <c r="A1245" s="32"/>
      <c r="B1245" s="6">
        <v>5504</v>
      </c>
      <c r="C1245" s="61" t="s">
        <v>243</v>
      </c>
      <c r="D1245" s="88">
        <v>1000</v>
      </c>
      <c r="E1245" s="115">
        <v>624</v>
      </c>
      <c r="F1245" s="140">
        <f t="shared" si="55"/>
        <v>376</v>
      </c>
      <c r="G1245" s="123">
        <f t="shared" si="54"/>
        <v>0.624</v>
      </c>
      <c r="K1245" s="116"/>
    </row>
    <row r="1246" spans="1:11" s="9" customFormat="1" x14ac:dyDescent="0.2">
      <c r="A1246" s="32"/>
      <c r="B1246" s="6">
        <v>5513</v>
      </c>
      <c r="C1246" s="61" t="s">
        <v>21</v>
      </c>
      <c r="D1246" s="88">
        <v>2600</v>
      </c>
      <c r="E1246" s="115">
        <v>439.2</v>
      </c>
      <c r="F1246" s="140">
        <f t="shared" si="55"/>
        <v>2160.8000000000002</v>
      </c>
      <c r="G1246" s="123">
        <f t="shared" si="54"/>
        <v>0.16892307692307693</v>
      </c>
      <c r="K1246" s="116"/>
    </row>
    <row r="1247" spans="1:11" s="9" customFormat="1" x14ac:dyDescent="0.2">
      <c r="A1247" s="32"/>
      <c r="B1247" s="6">
        <v>5514</v>
      </c>
      <c r="C1247" s="61" t="s">
        <v>164</v>
      </c>
      <c r="D1247" s="88">
        <v>0</v>
      </c>
      <c r="E1247" s="115">
        <v>20.71</v>
      </c>
      <c r="F1247" s="140">
        <f t="shared" si="55"/>
        <v>-20.71</v>
      </c>
      <c r="G1247" s="123"/>
      <c r="K1247" s="116"/>
    </row>
    <row r="1248" spans="1:11" s="9" customFormat="1" x14ac:dyDescent="0.2">
      <c r="A1248" s="32"/>
      <c r="B1248" s="6">
        <v>5524</v>
      </c>
      <c r="C1248" s="61" t="s">
        <v>24</v>
      </c>
      <c r="D1248" s="88">
        <v>1000</v>
      </c>
      <c r="E1248" s="115">
        <v>0</v>
      </c>
      <c r="F1248" s="140">
        <f t="shared" si="55"/>
        <v>1000</v>
      </c>
      <c r="G1248" s="123">
        <f t="shared" ref="G1248:G1277" si="56">E1248/D1248</f>
        <v>0</v>
      </c>
      <c r="K1248" s="116"/>
    </row>
    <row r="1249" spans="1:11" s="9" customFormat="1" x14ac:dyDescent="0.2">
      <c r="A1249" s="32"/>
      <c r="B1249" s="21">
        <v>5526</v>
      </c>
      <c r="C1249" s="54" t="s">
        <v>6</v>
      </c>
      <c r="D1249" s="88">
        <v>18370</v>
      </c>
      <c r="E1249" s="115">
        <v>6725.72</v>
      </c>
      <c r="F1249" s="140">
        <f t="shared" si="55"/>
        <v>11644.279999999999</v>
      </c>
      <c r="G1249" s="123">
        <f t="shared" si="56"/>
        <v>0.36612520413718019</v>
      </c>
      <c r="K1249" s="116"/>
    </row>
    <row r="1250" spans="1:11" s="9" customFormat="1" x14ac:dyDescent="0.2">
      <c r="A1250" s="32" t="s">
        <v>404</v>
      </c>
      <c r="B1250" s="10" t="s">
        <v>367</v>
      </c>
      <c r="C1250" s="74"/>
      <c r="D1250" s="98">
        <f>SUM(D1251+D1255)</f>
        <v>21326</v>
      </c>
      <c r="E1250" s="181">
        <f>SUM(E1251+E1255)</f>
        <v>924.98</v>
      </c>
      <c r="F1250" s="126">
        <f t="shared" si="55"/>
        <v>20401.02</v>
      </c>
      <c r="G1250" s="131">
        <f t="shared" si="56"/>
        <v>4.3373347088061523E-2</v>
      </c>
      <c r="K1250" s="116"/>
    </row>
    <row r="1251" spans="1:11" s="9" customFormat="1" x14ac:dyDescent="0.2">
      <c r="A1251" s="32"/>
      <c r="B1251" s="10">
        <v>50</v>
      </c>
      <c r="C1251" s="60" t="s">
        <v>16</v>
      </c>
      <c r="D1251" s="89">
        <f>SUM(D1252+D1254)</f>
        <v>19286</v>
      </c>
      <c r="E1251" s="180">
        <f>SUM(E1252+E1254)</f>
        <v>924.98</v>
      </c>
      <c r="F1251" s="126">
        <f t="shared" si="55"/>
        <v>18361.02</v>
      </c>
      <c r="G1251" s="131">
        <f t="shared" si="56"/>
        <v>4.7961215389401637E-2</v>
      </c>
      <c r="K1251" s="116"/>
    </row>
    <row r="1252" spans="1:11" s="9" customFormat="1" x14ac:dyDescent="0.2">
      <c r="A1252" s="32"/>
      <c r="B1252" s="6">
        <v>500</v>
      </c>
      <c r="C1252" s="61" t="s">
        <v>161</v>
      </c>
      <c r="D1252" s="90">
        <f>SUM(D1253:D1253)</f>
        <v>14414</v>
      </c>
      <c r="E1252" s="184">
        <f>SUM(E1253:E1253)</f>
        <v>691.3</v>
      </c>
      <c r="F1252" s="140">
        <f t="shared" si="55"/>
        <v>13722.7</v>
      </c>
      <c r="G1252" s="123">
        <f t="shared" si="56"/>
        <v>4.7960316359095319E-2</v>
      </c>
      <c r="K1252" s="116"/>
    </row>
    <row r="1253" spans="1:11" s="9" customFormat="1" ht="25.5" x14ac:dyDescent="0.2">
      <c r="A1253" s="32"/>
      <c r="B1253" s="6">
        <v>5005</v>
      </c>
      <c r="C1253" s="61" t="s">
        <v>185</v>
      </c>
      <c r="D1253" s="88">
        <v>14414</v>
      </c>
      <c r="E1253" s="115">
        <v>691.3</v>
      </c>
      <c r="F1253" s="140">
        <f t="shared" si="55"/>
        <v>13722.7</v>
      </c>
      <c r="G1253" s="123">
        <f t="shared" si="56"/>
        <v>4.7960316359095319E-2</v>
      </c>
      <c r="K1253" s="116"/>
    </row>
    <row r="1254" spans="1:11" s="9" customFormat="1" x14ac:dyDescent="0.2">
      <c r="A1254" s="32"/>
      <c r="B1254" s="6">
        <v>506</v>
      </c>
      <c r="C1254" s="61" t="s">
        <v>162</v>
      </c>
      <c r="D1254" s="88">
        <v>4872</v>
      </c>
      <c r="E1254" s="115">
        <v>233.68</v>
      </c>
      <c r="F1254" s="140">
        <f t="shared" si="55"/>
        <v>4638.32</v>
      </c>
      <c r="G1254" s="123">
        <f t="shared" si="56"/>
        <v>4.7963875205254518E-2</v>
      </c>
      <c r="K1254" s="116"/>
    </row>
    <row r="1255" spans="1:11" s="9" customFormat="1" x14ac:dyDescent="0.2">
      <c r="A1255" s="32"/>
      <c r="B1255" s="23">
        <v>55</v>
      </c>
      <c r="C1255" s="53" t="s">
        <v>17</v>
      </c>
      <c r="D1255" s="89">
        <f>SUM(D1256:D1257)</f>
        <v>2040</v>
      </c>
      <c r="E1255" s="180">
        <f>SUM(E1256:E1257)</f>
        <v>0</v>
      </c>
      <c r="F1255" s="126">
        <f t="shared" si="55"/>
        <v>2040</v>
      </c>
      <c r="G1255" s="131">
        <f t="shared" si="56"/>
        <v>0</v>
      </c>
      <c r="K1255" s="116"/>
    </row>
    <row r="1256" spans="1:11" s="9" customFormat="1" x14ac:dyDescent="0.2">
      <c r="A1256" s="32"/>
      <c r="B1256" s="6">
        <v>5513</v>
      </c>
      <c r="C1256" s="61" t="s">
        <v>21</v>
      </c>
      <c r="D1256" s="88">
        <v>1500</v>
      </c>
      <c r="E1256" s="115">
        <v>0</v>
      </c>
      <c r="F1256" s="140">
        <f t="shared" si="55"/>
        <v>1500</v>
      </c>
      <c r="G1256" s="123">
        <f t="shared" si="56"/>
        <v>0</v>
      </c>
      <c r="K1256" s="116"/>
    </row>
    <row r="1257" spans="1:11" s="9" customFormat="1" x14ac:dyDescent="0.2">
      <c r="A1257" s="32"/>
      <c r="B1257" s="6">
        <v>5524</v>
      </c>
      <c r="C1257" s="61" t="s">
        <v>24</v>
      </c>
      <c r="D1257" s="88">
        <v>540</v>
      </c>
      <c r="E1257" s="115">
        <v>0</v>
      </c>
      <c r="F1257" s="140">
        <f t="shared" si="55"/>
        <v>540</v>
      </c>
      <c r="G1257" s="123">
        <f t="shared" si="56"/>
        <v>0</v>
      </c>
      <c r="K1257" s="116"/>
    </row>
    <row r="1258" spans="1:11" s="9" customFormat="1" x14ac:dyDescent="0.2">
      <c r="A1258" s="32" t="s">
        <v>472</v>
      </c>
      <c r="B1258" s="10" t="s">
        <v>473</v>
      </c>
      <c r="C1258" s="61"/>
      <c r="D1258" s="89">
        <f>SUM(D1259)</f>
        <v>24621</v>
      </c>
      <c r="E1258" s="180">
        <f>SUM(E1259)</f>
        <v>5500</v>
      </c>
      <c r="F1258" s="126">
        <f t="shared" si="55"/>
        <v>19121</v>
      </c>
      <c r="G1258" s="131">
        <f t="shared" si="56"/>
        <v>0.22338653994557492</v>
      </c>
      <c r="K1258" s="116"/>
    </row>
    <row r="1259" spans="1:11" s="9" customFormat="1" ht="25.5" x14ac:dyDescent="0.2">
      <c r="A1259" s="32"/>
      <c r="B1259" s="22">
        <v>413</v>
      </c>
      <c r="C1259" s="63" t="s">
        <v>92</v>
      </c>
      <c r="D1259" s="89">
        <f>SUM(D1260)</f>
        <v>24621</v>
      </c>
      <c r="E1259" s="180">
        <f>SUM(E1260)</f>
        <v>5500</v>
      </c>
      <c r="F1259" s="126">
        <f t="shared" si="55"/>
        <v>19121</v>
      </c>
      <c r="G1259" s="131">
        <f t="shared" si="56"/>
        <v>0.22338653994557492</v>
      </c>
      <c r="K1259" s="116"/>
    </row>
    <row r="1260" spans="1:11" s="9" customFormat="1" ht="25.5" x14ac:dyDescent="0.2">
      <c r="A1260" s="32"/>
      <c r="B1260" s="20">
        <v>4138</v>
      </c>
      <c r="C1260" s="62" t="s">
        <v>474</v>
      </c>
      <c r="D1260" s="88">
        <v>24621</v>
      </c>
      <c r="E1260" s="115">
        <v>5500</v>
      </c>
      <c r="F1260" s="140">
        <f t="shared" si="55"/>
        <v>19121</v>
      </c>
      <c r="G1260" s="123">
        <f t="shared" si="56"/>
        <v>0.22338653994557492</v>
      </c>
      <c r="K1260" s="116"/>
    </row>
    <row r="1261" spans="1:11" s="9" customFormat="1" x14ac:dyDescent="0.2">
      <c r="A1261" s="32" t="s">
        <v>405</v>
      </c>
      <c r="B1261" s="57" t="s">
        <v>263</v>
      </c>
      <c r="C1261" s="74"/>
      <c r="D1261" s="89">
        <f>SUM(D1262+D1267)</f>
        <v>15990</v>
      </c>
      <c r="E1261" s="180">
        <f>SUM(E1262+E1267)</f>
        <v>5669.9</v>
      </c>
      <c r="F1261" s="126">
        <f t="shared" si="55"/>
        <v>10320.1</v>
      </c>
      <c r="G1261" s="131">
        <f t="shared" si="56"/>
        <v>0.35459036898061286</v>
      </c>
      <c r="K1261" s="116"/>
    </row>
    <row r="1262" spans="1:11" s="9" customFormat="1" x14ac:dyDescent="0.2">
      <c r="A1262" s="32"/>
      <c r="B1262" s="10">
        <v>50</v>
      </c>
      <c r="C1262" s="60" t="s">
        <v>16</v>
      </c>
      <c r="D1262" s="89">
        <f>SUM(D1263+D1266)</f>
        <v>4000</v>
      </c>
      <c r="E1262" s="180">
        <f>SUM(E1263+E1266)</f>
        <v>4693.71</v>
      </c>
      <c r="F1262" s="126">
        <f t="shared" si="55"/>
        <v>-693.71</v>
      </c>
      <c r="G1262" s="131">
        <f t="shared" si="56"/>
        <v>1.1734275000000001</v>
      </c>
      <c r="K1262" s="116"/>
    </row>
    <row r="1263" spans="1:11" s="9" customFormat="1" x14ac:dyDescent="0.2">
      <c r="A1263" s="32"/>
      <c r="B1263" s="6">
        <v>500</v>
      </c>
      <c r="C1263" s="61" t="s">
        <v>161</v>
      </c>
      <c r="D1263" s="90">
        <f>SUM(D1264:D1265)</f>
        <v>2990</v>
      </c>
      <c r="E1263" s="184">
        <f>SUM(E1264:E1265)</f>
        <v>3508</v>
      </c>
      <c r="F1263" s="140">
        <f t="shared" si="55"/>
        <v>-518</v>
      </c>
      <c r="G1263" s="123">
        <f t="shared" si="56"/>
        <v>1.1732441471571906</v>
      </c>
      <c r="K1263" s="116"/>
    </row>
    <row r="1264" spans="1:11" s="9" customFormat="1" x14ac:dyDescent="0.2">
      <c r="A1264" s="32"/>
      <c r="B1264" s="6">
        <v>50020</v>
      </c>
      <c r="C1264" s="61" t="s">
        <v>168</v>
      </c>
      <c r="D1264" s="90">
        <v>0</v>
      </c>
      <c r="E1264" s="184">
        <v>700</v>
      </c>
      <c r="F1264" s="140">
        <f t="shared" si="55"/>
        <v>-700</v>
      </c>
      <c r="G1264" s="123"/>
      <c r="K1264" s="116"/>
    </row>
    <row r="1265" spans="1:11" s="9" customFormat="1" ht="25.5" x14ac:dyDescent="0.2">
      <c r="A1265" s="32"/>
      <c r="B1265" s="6">
        <v>5005</v>
      </c>
      <c r="C1265" s="61" t="s">
        <v>185</v>
      </c>
      <c r="D1265" s="88">
        <v>2990</v>
      </c>
      <c r="E1265" s="115">
        <v>2808</v>
      </c>
      <c r="F1265" s="140">
        <f t="shared" si="55"/>
        <v>182</v>
      </c>
      <c r="G1265" s="123">
        <f t="shared" si="56"/>
        <v>0.93913043478260871</v>
      </c>
      <c r="K1265" s="116"/>
    </row>
    <row r="1266" spans="1:11" s="9" customFormat="1" x14ac:dyDescent="0.2">
      <c r="A1266" s="32"/>
      <c r="B1266" s="6">
        <v>506</v>
      </c>
      <c r="C1266" s="61" t="s">
        <v>162</v>
      </c>
      <c r="D1266" s="88">
        <v>1010</v>
      </c>
      <c r="E1266" s="115">
        <v>1185.71</v>
      </c>
      <c r="F1266" s="140">
        <f t="shared" si="55"/>
        <v>-175.71000000000004</v>
      </c>
      <c r="G1266" s="123">
        <f t="shared" si="56"/>
        <v>1.173970297029703</v>
      </c>
      <c r="K1266" s="116"/>
    </row>
    <row r="1267" spans="1:11" s="9" customFormat="1" x14ac:dyDescent="0.2">
      <c r="A1267" s="32"/>
      <c r="B1267" s="23">
        <v>55</v>
      </c>
      <c r="C1267" s="53" t="s">
        <v>17</v>
      </c>
      <c r="D1267" s="89">
        <f>SUM(D1268:D1268)</f>
        <v>11990</v>
      </c>
      <c r="E1267" s="180">
        <f>SUM(E1268:E1268)</f>
        <v>976.19</v>
      </c>
      <c r="F1267" s="126">
        <f t="shared" si="55"/>
        <v>11013.81</v>
      </c>
      <c r="G1267" s="131">
        <f t="shared" si="56"/>
        <v>8.1417014178482072E-2</v>
      </c>
      <c r="K1267" s="116"/>
    </row>
    <row r="1268" spans="1:11" s="9" customFormat="1" x14ac:dyDescent="0.2">
      <c r="A1268" s="32"/>
      <c r="B1268" s="21">
        <v>5526</v>
      </c>
      <c r="C1268" s="54" t="s">
        <v>6</v>
      </c>
      <c r="D1268" s="88">
        <v>11990</v>
      </c>
      <c r="E1268" s="115">
        <v>976.19</v>
      </c>
      <c r="F1268" s="140">
        <f t="shared" si="55"/>
        <v>11013.81</v>
      </c>
      <c r="G1268" s="123">
        <f t="shared" si="56"/>
        <v>8.1417014178482072E-2</v>
      </c>
      <c r="K1268" s="116"/>
    </row>
    <row r="1269" spans="1:11" s="9" customFormat="1" x14ac:dyDescent="0.2">
      <c r="A1269" s="32" t="s">
        <v>58</v>
      </c>
      <c r="B1269" s="10" t="s">
        <v>128</v>
      </c>
      <c r="C1269" s="74"/>
      <c r="D1269" s="97">
        <f>SUM(D1270+D1272)</f>
        <v>2509</v>
      </c>
      <c r="E1269" s="138">
        <f>SUM(E1270+E1272)</f>
        <v>1443.23</v>
      </c>
      <c r="F1269" s="126">
        <f t="shared" si="55"/>
        <v>1065.77</v>
      </c>
      <c r="G1269" s="131">
        <f t="shared" si="56"/>
        <v>0.57522120366679952</v>
      </c>
      <c r="K1269" s="116"/>
    </row>
    <row r="1270" spans="1:11" s="9" customFormat="1" ht="25.5" x14ac:dyDescent="0.2">
      <c r="A1270" s="32"/>
      <c r="B1270" s="22">
        <v>413</v>
      </c>
      <c r="C1270" s="63" t="s">
        <v>92</v>
      </c>
      <c r="D1270" s="89">
        <f>SUM(D1271)</f>
        <v>1700</v>
      </c>
      <c r="E1270" s="180">
        <f>SUM(E1271)</f>
        <v>798.4</v>
      </c>
      <c r="F1270" s="126">
        <f t="shared" si="55"/>
        <v>901.6</v>
      </c>
      <c r="G1270" s="131">
        <f t="shared" si="56"/>
        <v>0.46964705882352942</v>
      </c>
      <c r="K1270" s="116"/>
    </row>
    <row r="1271" spans="1:11" x14ac:dyDescent="0.2">
      <c r="A1271" s="34"/>
      <c r="B1271" s="20">
        <v>4132</v>
      </c>
      <c r="C1271" s="62" t="s">
        <v>28</v>
      </c>
      <c r="D1271" s="88">
        <v>1700</v>
      </c>
      <c r="E1271" s="115">
        <v>798.4</v>
      </c>
      <c r="F1271" s="140">
        <f t="shared" si="55"/>
        <v>901.6</v>
      </c>
      <c r="G1271" s="123">
        <f t="shared" si="56"/>
        <v>0.46964705882352942</v>
      </c>
    </row>
    <row r="1272" spans="1:11" x14ac:dyDescent="0.2">
      <c r="A1272" s="34"/>
      <c r="B1272" s="23">
        <v>55</v>
      </c>
      <c r="C1272" s="53" t="s">
        <v>17</v>
      </c>
      <c r="D1272" s="89">
        <f>SUM(D1273)</f>
        <v>809</v>
      </c>
      <c r="E1272" s="180">
        <f>SUM(E1273)</f>
        <v>644.83000000000004</v>
      </c>
      <c r="F1272" s="126">
        <f t="shared" si="55"/>
        <v>164.16999999999996</v>
      </c>
      <c r="G1272" s="131">
        <f t="shared" si="56"/>
        <v>0.79707045735475901</v>
      </c>
    </row>
    <row r="1273" spans="1:11" x14ac:dyDescent="0.2">
      <c r="A1273" s="34"/>
      <c r="B1273" s="21">
        <v>5526</v>
      </c>
      <c r="C1273" s="54" t="s">
        <v>6</v>
      </c>
      <c r="D1273" s="88">
        <v>809</v>
      </c>
      <c r="E1273" s="115">
        <v>644.83000000000004</v>
      </c>
      <c r="F1273" s="140">
        <f t="shared" si="55"/>
        <v>164.16999999999996</v>
      </c>
      <c r="G1273" s="123">
        <f t="shared" si="56"/>
        <v>0.79707045735475901</v>
      </c>
    </row>
    <row r="1274" spans="1:11" x14ac:dyDescent="0.2">
      <c r="A1274" s="32" t="s">
        <v>590</v>
      </c>
      <c r="B1274" s="10" t="s">
        <v>591</v>
      </c>
      <c r="C1274" s="53"/>
      <c r="D1274" s="96">
        <f>SUM(D1275+D1279)</f>
        <v>16750</v>
      </c>
      <c r="E1274" s="132">
        <f>SUM(E1275+E1279)</f>
        <v>2534.4499999999998</v>
      </c>
      <c r="F1274" s="126">
        <f t="shared" si="55"/>
        <v>14215.55</v>
      </c>
      <c r="G1274" s="131">
        <f t="shared" si="56"/>
        <v>0.15131044776119401</v>
      </c>
    </row>
    <row r="1275" spans="1:11" s="9" customFormat="1" x14ac:dyDescent="0.2">
      <c r="A1275" s="32" t="s">
        <v>409</v>
      </c>
      <c r="B1275" s="10" t="s">
        <v>129</v>
      </c>
      <c r="C1275" s="74"/>
      <c r="D1275" s="97">
        <f>SUM(D1276)</f>
        <v>12750</v>
      </c>
      <c r="E1275" s="138">
        <f>SUM(E1276)</f>
        <v>2534.4499999999998</v>
      </c>
      <c r="F1275" s="126">
        <f t="shared" si="55"/>
        <v>10215.549999999999</v>
      </c>
      <c r="G1275" s="131">
        <f t="shared" si="56"/>
        <v>0.19878039215686272</v>
      </c>
      <c r="K1275" s="116"/>
    </row>
    <row r="1276" spans="1:11" s="9" customFormat="1" x14ac:dyDescent="0.2">
      <c r="A1276" s="32"/>
      <c r="B1276" s="23">
        <v>55</v>
      </c>
      <c r="C1276" s="53" t="s">
        <v>17</v>
      </c>
      <c r="D1276" s="98">
        <f>SUM(D1277:D1278)</f>
        <v>12750</v>
      </c>
      <c r="E1276" s="181">
        <f>SUM(E1277:E1278)</f>
        <v>2534.4499999999998</v>
      </c>
      <c r="F1276" s="126">
        <f t="shared" si="55"/>
        <v>10215.549999999999</v>
      </c>
      <c r="G1276" s="131">
        <f t="shared" si="56"/>
        <v>0.19878039215686272</v>
      </c>
      <c r="K1276" s="116"/>
    </row>
    <row r="1277" spans="1:11" s="9" customFormat="1" x14ac:dyDescent="0.2">
      <c r="A1277" s="32"/>
      <c r="B1277" s="6">
        <v>5511</v>
      </c>
      <c r="C1277" s="61" t="s">
        <v>163</v>
      </c>
      <c r="D1277" s="88">
        <v>12750</v>
      </c>
      <c r="E1277" s="115">
        <v>2197.4499999999998</v>
      </c>
      <c r="F1277" s="140">
        <f t="shared" si="55"/>
        <v>10552.55</v>
      </c>
      <c r="G1277" s="123">
        <f t="shared" si="56"/>
        <v>0.17234901960784313</v>
      </c>
      <c r="K1277" s="116"/>
    </row>
    <row r="1278" spans="1:11" s="9" customFormat="1" x14ac:dyDescent="0.2">
      <c r="A1278" s="32"/>
      <c r="B1278" s="21">
        <v>5526</v>
      </c>
      <c r="C1278" s="54" t="s">
        <v>6</v>
      </c>
      <c r="D1278" s="88">
        <v>0</v>
      </c>
      <c r="E1278" s="115">
        <v>337</v>
      </c>
      <c r="F1278" s="140">
        <f t="shared" si="55"/>
        <v>-337</v>
      </c>
      <c r="G1278" s="123"/>
      <c r="K1278" s="116"/>
    </row>
    <row r="1279" spans="1:11" s="9" customFormat="1" x14ac:dyDescent="0.2">
      <c r="A1279" s="32" t="s">
        <v>601</v>
      </c>
      <c r="B1279" s="10" t="s">
        <v>597</v>
      </c>
      <c r="C1279" s="74"/>
      <c r="D1279" s="98">
        <f>SUM(D1280)</f>
        <v>4000</v>
      </c>
      <c r="E1279" s="181">
        <f>SUM(E1280)</f>
        <v>0</v>
      </c>
      <c r="F1279" s="126">
        <f t="shared" si="55"/>
        <v>4000</v>
      </c>
      <c r="G1279" s="131">
        <f t="shared" ref="G1279:G1293" si="57">E1279/D1279</f>
        <v>0</v>
      </c>
      <c r="K1279" s="116"/>
    </row>
    <row r="1280" spans="1:11" s="9" customFormat="1" x14ac:dyDescent="0.2">
      <c r="A1280" s="32"/>
      <c r="B1280" s="23">
        <v>55</v>
      </c>
      <c r="C1280" s="53" t="s">
        <v>17</v>
      </c>
      <c r="D1280" s="98">
        <f>SUM(D1281)</f>
        <v>4000</v>
      </c>
      <c r="E1280" s="181">
        <f>SUM(E1281)</f>
        <v>0</v>
      </c>
      <c r="F1280" s="126">
        <f t="shared" si="55"/>
        <v>4000</v>
      </c>
      <c r="G1280" s="131">
        <f t="shared" si="57"/>
        <v>0</v>
      </c>
      <c r="J1280" s="66"/>
      <c r="K1280" s="116"/>
    </row>
    <row r="1281" spans="1:11" s="9" customFormat="1" x14ac:dyDescent="0.2">
      <c r="A1281" s="32"/>
      <c r="B1281" s="21">
        <v>5526</v>
      </c>
      <c r="C1281" s="54" t="s">
        <v>6</v>
      </c>
      <c r="D1281" s="88">
        <v>4000</v>
      </c>
      <c r="E1281" s="115">
        <v>0</v>
      </c>
      <c r="F1281" s="140">
        <f t="shared" si="55"/>
        <v>4000</v>
      </c>
      <c r="G1281" s="123">
        <f t="shared" si="57"/>
        <v>0</v>
      </c>
      <c r="K1281" s="116"/>
    </row>
    <row r="1282" spans="1:11" s="9" customFormat="1" x14ac:dyDescent="0.2">
      <c r="A1282" s="32" t="s">
        <v>406</v>
      </c>
      <c r="B1282" s="13" t="s">
        <v>130</v>
      </c>
      <c r="C1282" s="74"/>
      <c r="D1282" s="100">
        <f>SUM(D1283+D1285+D1289)</f>
        <v>99384</v>
      </c>
      <c r="E1282" s="148">
        <f>SUM(E1283+E1285+E1289)</f>
        <v>23048.05</v>
      </c>
      <c r="F1282" s="126">
        <f t="shared" si="55"/>
        <v>76335.95</v>
      </c>
      <c r="G1282" s="131">
        <f t="shared" si="57"/>
        <v>0.23190905980841986</v>
      </c>
      <c r="K1282" s="116"/>
    </row>
    <row r="1283" spans="1:11" s="9" customFormat="1" ht="25.5" x14ac:dyDescent="0.2">
      <c r="A1283" s="32"/>
      <c r="B1283" s="22">
        <v>413</v>
      </c>
      <c r="C1283" s="63" t="s">
        <v>92</v>
      </c>
      <c r="D1283" s="89">
        <f>SUM(D1284)</f>
        <v>96495</v>
      </c>
      <c r="E1283" s="180">
        <f>SUM(E1284)</f>
        <v>23034.25</v>
      </c>
      <c r="F1283" s="126">
        <f t="shared" si="55"/>
        <v>73460.75</v>
      </c>
      <c r="G1283" s="131">
        <f t="shared" si="57"/>
        <v>0.2387092595471268</v>
      </c>
      <c r="K1283" s="116"/>
    </row>
    <row r="1284" spans="1:11" x14ac:dyDescent="0.2">
      <c r="A1284" s="34"/>
      <c r="B1284" s="20">
        <v>4131</v>
      </c>
      <c r="C1284" s="62" t="s">
        <v>180</v>
      </c>
      <c r="D1284" s="88">
        <v>96495</v>
      </c>
      <c r="E1284" s="115">
        <v>23034.25</v>
      </c>
      <c r="F1284" s="140">
        <f t="shared" si="55"/>
        <v>73460.75</v>
      </c>
      <c r="G1284" s="123">
        <f t="shared" si="57"/>
        <v>0.2387092595471268</v>
      </c>
    </row>
    <row r="1285" spans="1:11" x14ac:dyDescent="0.2">
      <c r="A1285" s="34"/>
      <c r="B1285" s="10">
        <v>50</v>
      </c>
      <c r="C1285" s="60" t="s">
        <v>16</v>
      </c>
      <c r="D1285" s="96">
        <f>SUM(D1286+D1288)</f>
        <v>2889</v>
      </c>
      <c r="E1285" s="132">
        <f>SUM(E1286+E1288)</f>
        <v>0</v>
      </c>
      <c r="F1285" s="126">
        <f t="shared" si="55"/>
        <v>2889</v>
      </c>
      <c r="G1285" s="131">
        <f t="shared" si="57"/>
        <v>0</v>
      </c>
    </row>
    <row r="1286" spans="1:11" x14ac:dyDescent="0.2">
      <c r="A1286" s="34"/>
      <c r="B1286" s="6">
        <v>500</v>
      </c>
      <c r="C1286" s="61" t="s">
        <v>161</v>
      </c>
      <c r="D1286" s="88">
        <f>SUM(D1287)</f>
        <v>2159</v>
      </c>
      <c r="E1286" s="143">
        <f>SUM(E1287)</f>
        <v>0</v>
      </c>
      <c r="F1286" s="140">
        <f t="shared" si="55"/>
        <v>2159</v>
      </c>
      <c r="G1286" s="123">
        <f t="shared" si="57"/>
        <v>0</v>
      </c>
    </row>
    <row r="1287" spans="1:11" x14ac:dyDescent="0.2">
      <c r="A1287" s="34"/>
      <c r="B1287" s="6">
        <v>5001</v>
      </c>
      <c r="C1287" s="61" t="s">
        <v>167</v>
      </c>
      <c r="D1287" s="88">
        <v>2159</v>
      </c>
      <c r="E1287" s="115">
        <v>0</v>
      </c>
      <c r="F1287" s="140">
        <f t="shared" si="55"/>
        <v>2159</v>
      </c>
      <c r="G1287" s="123">
        <f t="shared" si="57"/>
        <v>0</v>
      </c>
    </row>
    <row r="1288" spans="1:11" x14ac:dyDescent="0.2">
      <c r="A1288" s="34"/>
      <c r="B1288" s="6">
        <v>506</v>
      </c>
      <c r="C1288" s="61" t="s">
        <v>162</v>
      </c>
      <c r="D1288" s="88">
        <v>730</v>
      </c>
      <c r="E1288" s="115">
        <v>0</v>
      </c>
      <c r="F1288" s="140">
        <f t="shared" si="55"/>
        <v>730</v>
      </c>
      <c r="G1288" s="123">
        <f t="shared" si="57"/>
        <v>0</v>
      </c>
    </row>
    <row r="1289" spans="1:11" x14ac:dyDescent="0.2">
      <c r="A1289" s="34"/>
      <c r="B1289" s="23">
        <v>55</v>
      </c>
      <c r="C1289" s="53" t="s">
        <v>17</v>
      </c>
      <c r="D1289" s="96">
        <f>SUM(D1290)</f>
        <v>0</v>
      </c>
      <c r="E1289" s="132">
        <f>SUM(E1290)</f>
        <v>13.8</v>
      </c>
      <c r="F1289" s="126">
        <f t="shared" si="55"/>
        <v>-13.8</v>
      </c>
      <c r="G1289" s="123"/>
    </row>
    <row r="1290" spans="1:11" x14ac:dyDescent="0.2">
      <c r="A1290" s="34"/>
      <c r="B1290" s="21">
        <v>5526</v>
      </c>
      <c r="C1290" s="54" t="s">
        <v>6</v>
      </c>
      <c r="D1290" s="88">
        <v>0</v>
      </c>
      <c r="E1290" s="115">
        <v>13.8</v>
      </c>
      <c r="F1290" s="140">
        <f t="shared" si="55"/>
        <v>-13.8</v>
      </c>
      <c r="G1290" s="123"/>
      <c r="I1290" s="241"/>
    </row>
    <row r="1291" spans="1:11" s="9" customFormat="1" x14ac:dyDescent="0.2">
      <c r="A1291" s="32" t="s">
        <v>407</v>
      </c>
      <c r="B1291" s="10" t="s">
        <v>197</v>
      </c>
      <c r="C1291" s="74"/>
      <c r="D1291" s="97">
        <f>SUM(D1292)</f>
        <v>4080</v>
      </c>
      <c r="E1291" s="138">
        <f>SUM(E1292)</f>
        <v>424.08</v>
      </c>
      <c r="F1291" s="126">
        <f t="shared" si="55"/>
        <v>3655.92</v>
      </c>
      <c r="G1291" s="131">
        <f t="shared" si="57"/>
        <v>0.10394117647058823</v>
      </c>
      <c r="K1291" s="116"/>
    </row>
    <row r="1292" spans="1:11" s="9" customFormat="1" x14ac:dyDescent="0.2">
      <c r="A1292" s="32"/>
      <c r="B1292" s="23">
        <v>55</v>
      </c>
      <c r="C1292" s="53" t="s">
        <v>17</v>
      </c>
      <c r="D1292" s="98">
        <f>SUM(D1293)</f>
        <v>4080</v>
      </c>
      <c r="E1292" s="181">
        <f>SUM(E1293)</f>
        <v>424.08</v>
      </c>
      <c r="F1292" s="126">
        <f t="shared" si="55"/>
        <v>3655.92</v>
      </c>
      <c r="G1292" s="131">
        <f t="shared" si="57"/>
        <v>0.10394117647058823</v>
      </c>
      <c r="K1292" s="116"/>
    </row>
    <row r="1293" spans="1:11" s="9" customFormat="1" ht="13.5" thickBot="1" x14ac:dyDescent="0.25">
      <c r="A1293" s="48"/>
      <c r="B1293" s="91">
        <v>5513</v>
      </c>
      <c r="C1293" s="92" t="s">
        <v>21</v>
      </c>
      <c r="D1293" s="95">
        <v>4080</v>
      </c>
      <c r="E1293" s="183">
        <v>424.08</v>
      </c>
      <c r="F1293" s="160">
        <f t="shared" si="55"/>
        <v>3655.92</v>
      </c>
      <c r="G1293" s="124">
        <f t="shared" si="57"/>
        <v>0.10394117647058823</v>
      </c>
      <c r="K1293" s="116"/>
    </row>
  </sheetData>
  <sheetProtection algorithmName="SHA-512" hashValue="Z7CtIhBoyTxGxWBqoTuG4blS4RvS/A+PcYhWmwpI/6n43RR8ir40YDK5I8EF0qb3ChpkncaBCVfbTFsjfBNupQ==" saltValue="ephAJjWu9kmmb90Y5tEf2w==" spinCount="100000" sheet="1" objects="1" scenarios="1"/>
  <autoFilter ref="A192:XBD1293"/>
  <mergeCells count="1">
    <mergeCell ref="B193:C193"/>
  </mergeCells>
  <conditionalFormatting sqref="D145">
    <cfRule type="cellIs" dxfId="1" priority="2" stopIfTrue="1" operator="lessThan">
      <formula>0</formula>
    </cfRule>
  </conditionalFormatting>
  <conditionalFormatting sqref="E145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15" orientation="portrait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seisuga 31.01.2021</vt:lpstr>
      <vt:lpstr>seisuga 28.02.2021</vt:lpstr>
    </vt:vector>
  </TitlesOfParts>
  <Company>Märjamaa alevivalitsus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Lea Laurits</cp:lastModifiedBy>
  <cp:lastPrinted>2021-01-15T14:28:40Z</cp:lastPrinted>
  <dcterms:created xsi:type="dcterms:W3CDTF">2003-08-12T14:50:03Z</dcterms:created>
  <dcterms:modified xsi:type="dcterms:W3CDTF">2021-04-22T06:27:38Z</dcterms:modified>
</cp:coreProperties>
</file>